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016" windowHeight="9408" activeTab="1"/>
  </bookViews>
  <sheets>
    <sheet name="ахп спец 2" sheetId="1" r:id="rId1"/>
    <sheet name="учит" sheetId="2" r:id="rId2"/>
  </sheets>
  <definedNames/>
  <calcPr fullCalcOnLoad="1"/>
</workbook>
</file>

<file path=xl/sharedStrings.xml><?xml version="1.0" encoding="utf-8"?>
<sst xmlns="http://schemas.openxmlformats.org/spreadsheetml/2006/main" count="1037" uniqueCount="426">
  <si>
    <t>Должность</t>
  </si>
  <si>
    <t>Менеджер по гос.закупкам</t>
  </si>
  <si>
    <t>Водитель</t>
  </si>
  <si>
    <t>Сантехник</t>
  </si>
  <si>
    <t>Экономист</t>
  </si>
  <si>
    <t xml:space="preserve">Штатное расписание </t>
  </si>
  <si>
    <t>"УТВЕРЖДАЮ"</t>
  </si>
  <si>
    <t xml:space="preserve">административно хозяйственного персонала </t>
  </si>
  <si>
    <t xml:space="preserve">КГУ "Специальная (коррекционная)школа-интернат № 2 </t>
  </si>
  <si>
    <t>для детей с ограниченными возможностями в развитии"</t>
  </si>
  <si>
    <t xml:space="preserve">акимата Северо-Казахстанской области Министерства образования </t>
  </si>
  <si>
    <t>и науки Республики Казахстан</t>
  </si>
  <si>
    <t xml:space="preserve">на 01 сентября 2019 года  </t>
  </si>
  <si>
    <t xml:space="preserve">№ </t>
  </si>
  <si>
    <t xml:space="preserve">Образование </t>
  </si>
  <si>
    <t>№ диплома, дата выдачи</t>
  </si>
  <si>
    <t>Стаж (годы, месяцы, дни)</t>
  </si>
  <si>
    <t>Категория по аттестации</t>
  </si>
  <si>
    <t>Категория должностей, разряд</t>
  </si>
  <si>
    <t>Категория должностей НОВАЯ</t>
  </si>
  <si>
    <t>кол-во ставок</t>
  </si>
  <si>
    <t xml:space="preserve">Коэффициент </t>
  </si>
  <si>
    <t>БДО</t>
  </si>
  <si>
    <t xml:space="preserve">Оклад </t>
  </si>
  <si>
    <t>25% сельских</t>
  </si>
  <si>
    <t>Оклад по новой системе</t>
  </si>
  <si>
    <t xml:space="preserve">Итого заработная плата по новой системе </t>
  </si>
  <si>
    <t>За углубленное изучение отдельных предметов</t>
  </si>
  <si>
    <t>За работу в ночное время</t>
  </si>
  <si>
    <t>За работу в ночь</t>
  </si>
  <si>
    <t>10% за особые условия труда</t>
  </si>
  <si>
    <t xml:space="preserve">10% за особые </t>
  </si>
  <si>
    <t>За работу на тяжелых физич работах и работах с вредными и опасными условиями труда</t>
  </si>
  <si>
    <t>Итого по доплатам</t>
  </si>
  <si>
    <t>ВСЕГО заработная плата в месяц</t>
  </si>
  <si>
    <t>кол</t>
  </si>
  <si>
    <t>%</t>
  </si>
  <si>
    <t>сумма</t>
  </si>
  <si>
    <t>И.О.Директора</t>
  </si>
  <si>
    <t>высшее</t>
  </si>
  <si>
    <t>Г-1 № 214615     1981 год</t>
  </si>
  <si>
    <t>37,11,01</t>
  </si>
  <si>
    <t>***</t>
  </si>
  <si>
    <t>G - 4</t>
  </si>
  <si>
    <t>А 1-2</t>
  </si>
  <si>
    <t xml:space="preserve">Заместитель директора по учебной работе </t>
  </si>
  <si>
    <t>НВ 33041 1982 год</t>
  </si>
  <si>
    <t>37,01,17</t>
  </si>
  <si>
    <t>G - 5</t>
  </si>
  <si>
    <t>А 1- 2-1</t>
  </si>
  <si>
    <t xml:space="preserve">Заместитель директора по воспитательной работе </t>
  </si>
  <si>
    <t>ЖБ 0250514 2002 год</t>
  </si>
  <si>
    <t>29,02.14</t>
  </si>
  <si>
    <t>Заместитель директора по хозяйственной р-те</t>
  </si>
  <si>
    <t>А № 179700          1980 год</t>
  </si>
  <si>
    <t>37,04,00</t>
  </si>
  <si>
    <t>G -6</t>
  </si>
  <si>
    <t xml:space="preserve"> Гл.бухгалтер </t>
  </si>
  <si>
    <t>РВ № 396735  1989год</t>
  </si>
  <si>
    <t>24,01,09</t>
  </si>
  <si>
    <t>G - 6</t>
  </si>
  <si>
    <t>А 2-2</t>
  </si>
  <si>
    <t>Зав.библиотекой</t>
  </si>
  <si>
    <t>ШID 844206  1993  год</t>
  </si>
  <si>
    <t>34,10,01</t>
  </si>
  <si>
    <t>G -8</t>
  </si>
  <si>
    <t>С 1</t>
  </si>
  <si>
    <t>ИВ 841220 1983 год</t>
  </si>
  <si>
    <t>30,01,04</t>
  </si>
  <si>
    <t>высшая</t>
  </si>
  <si>
    <t>G - 10</t>
  </si>
  <si>
    <t>С 2</t>
  </si>
  <si>
    <t>Делопроизводитель</t>
  </si>
  <si>
    <t>ЖБ-Б 129511  2018 год</t>
  </si>
  <si>
    <t>00,00,01</t>
  </si>
  <si>
    <t>без кат</t>
  </si>
  <si>
    <t>G - 14</t>
  </si>
  <si>
    <t>D</t>
  </si>
  <si>
    <t>ЖБ-Б №0614773  2006 год</t>
  </si>
  <si>
    <t>14,07,14</t>
  </si>
  <si>
    <t>инспектор ОК</t>
  </si>
  <si>
    <t>ЖБ-Б  0024005 2009 год</t>
  </si>
  <si>
    <t>08,09,10</t>
  </si>
  <si>
    <t>инженер-программист</t>
  </si>
  <si>
    <t>среднеспец</t>
  </si>
  <si>
    <t>№071328  2015 год</t>
  </si>
  <si>
    <t>20,02,13</t>
  </si>
  <si>
    <t>С 3</t>
  </si>
  <si>
    <t>бухгалтер</t>
  </si>
  <si>
    <t>ЖБ-Б № 0304161  2003 год</t>
  </si>
  <si>
    <t>33,01,20</t>
  </si>
  <si>
    <t>Переводчик</t>
  </si>
  <si>
    <t>16,11,25</t>
  </si>
  <si>
    <t>ПТ-1 № 351431     1992 год</t>
  </si>
  <si>
    <t>08,03,02</t>
  </si>
  <si>
    <t>Врач-психиатр</t>
  </si>
  <si>
    <t>ЖБ-11 0055801 1996 год</t>
  </si>
  <si>
    <t>07,00,00</t>
  </si>
  <si>
    <t>первая</t>
  </si>
  <si>
    <t>G - 9</t>
  </si>
  <si>
    <t>В 2-2</t>
  </si>
  <si>
    <t>Диетсестра</t>
  </si>
  <si>
    <t>ср.спец</t>
  </si>
  <si>
    <t>ДТ 288706  1982 год</t>
  </si>
  <si>
    <t>37,01,21</t>
  </si>
  <si>
    <t>G - 11</t>
  </si>
  <si>
    <t>В 4-1</t>
  </si>
  <si>
    <t xml:space="preserve">Медицинская сестра </t>
  </si>
  <si>
    <t>ДТ № 346517 1985г.</t>
  </si>
  <si>
    <t>25,02,04</t>
  </si>
  <si>
    <t>В 4-4</t>
  </si>
  <si>
    <t>ТКБ  0685188  2014г.</t>
  </si>
  <si>
    <t>03,10,29</t>
  </si>
  <si>
    <t>ДТ 3 212654 1981 г</t>
  </si>
  <si>
    <t>15,06,10</t>
  </si>
  <si>
    <t>ЗТ №131223 1984 г</t>
  </si>
  <si>
    <t>24,04,22</t>
  </si>
  <si>
    <t>шеф-повар</t>
  </si>
  <si>
    <t>В 632499  1983год</t>
  </si>
  <si>
    <t>26,04,20</t>
  </si>
  <si>
    <t>G - 13</t>
  </si>
  <si>
    <t xml:space="preserve">педагог-психолог </t>
  </si>
  <si>
    <t>0090175 2006г.</t>
  </si>
  <si>
    <t>11,04,16</t>
  </si>
  <si>
    <t>вторая</t>
  </si>
  <si>
    <t>В 2-3</t>
  </si>
  <si>
    <t>ЖБ 0470181  2010 год</t>
  </si>
  <si>
    <t>G -10</t>
  </si>
  <si>
    <t>В 2-4</t>
  </si>
  <si>
    <t>педагог- организатор</t>
  </si>
  <si>
    <t>37,11,00</t>
  </si>
  <si>
    <t>В 3-4</t>
  </si>
  <si>
    <t>секретарь учебной части</t>
  </si>
  <si>
    <t xml:space="preserve">ЖБ № 0250486    2009г. </t>
  </si>
  <si>
    <t>01,03,15</t>
  </si>
  <si>
    <t xml:space="preserve">педагог доп.образования </t>
  </si>
  <si>
    <t xml:space="preserve">ЖБ-Б 0148861    2011г. </t>
  </si>
  <si>
    <t>09,10.26</t>
  </si>
  <si>
    <t>В 3-3</t>
  </si>
  <si>
    <t xml:space="preserve"> № 346766 1991 год</t>
  </si>
  <si>
    <t>15,09,25</t>
  </si>
  <si>
    <t>G -11</t>
  </si>
  <si>
    <t>ШВ 321576 1995 год</t>
  </si>
  <si>
    <t>07,09,16</t>
  </si>
  <si>
    <t>ЖБ № 059084 2005 год</t>
  </si>
  <si>
    <t xml:space="preserve"> 28,05,09</t>
  </si>
  <si>
    <t>В 3-2</t>
  </si>
  <si>
    <t>ПТ-1№ 284464     1991 год</t>
  </si>
  <si>
    <t>27,11,19</t>
  </si>
  <si>
    <t>ЖБ-Б 0603479  2013год</t>
  </si>
  <si>
    <t>06,00 ,04</t>
  </si>
  <si>
    <t>ЖБ 0590802 28.05.2005 г.</t>
  </si>
  <si>
    <t>19,09,13</t>
  </si>
  <si>
    <t>педагог доп.образов</t>
  </si>
  <si>
    <t>ИВ 333098 1984 год.</t>
  </si>
  <si>
    <t>35,10,20</t>
  </si>
  <si>
    <t>В 3-1</t>
  </si>
  <si>
    <t>логопедия , коррекция</t>
  </si>
  <si>
    <t>ЖБ-Б 0238150  2011 год</t>
  </si>
  <si>
    <t>07,11.00</t>
  </si>
  <si>
    <t>Учитель-логопед</t>
  </si>
  <si>
    <t>ЖБ Б 090157       2016 г.</t>
  </si>
  <si>
    <t>02, 00, 05</t>
  </si>
  <si>
    <t>социальный педагог</t>
  </si>
  <si>
    <t>ЖБ-Б  133225 2017г</t>
  </si>
  <si>
    <t>лаборант</t>
  </si>
  <si>
    <t xml:space="preserve">КОБ№ 0299721    2009г. </t>
  </si>
  <si>
    <t>04, 08, 00</t>
  </si>
  <si>
    <t>05,03,01</t>
  </si>
  <si>
    <t xml:space="preserve">Экспедитор                           </t>
  </si>
  <si>
    <t>****</t>
  </si>
  <si>
    <t>10,00,00</t>
  </si>
  <si>
    <t>*****</t>
  </si>
  <si>
    <t>32,01,20</t>
  </si>
  <si>
    <t xml:space="preserve">кладовщик </t>
  </si>
  <si>
    <t xml:space="preserve">вахтер </t>
  </si>
  <si>
    <t>кастелянша</t>
  </si>
  <si>
    <t>Электромонтер</t>
  </si>
  <si>
    <t>Д 543088 1987 год</t>
  </si>
  <si>
    <t>грузчик</t>
  </si>
  <si>
    <t xml:space="preserve">Дворник </t>
  </si>
  <si>
    <t>Санитарка</t>
  </si>
  <si>
    <t>Оператор стиральных машин</t>
  </si>
  <si>
    <t xml:space="preserve">Помошник воспитателя </t>
  </si>
  <si>
    <t xml:space="preserve">Повар </t>
  </si>
  <si>
    <t>Рабочий по комплексному обслуж.и ремонту зд-ий</t>
  </si>
  <si>
    <t>Кухонный рабочий</t>
  </si>
  <si>
    <t xml:space="preserve">Сторож </t>
  </si>
  <si>
    <t xml:space="preserve">Уборщик служебных помещений </t>
  </si>
  <si>
    <t>Х</t>
  </si>
  <si>
    <t xml:space="preserve"> </t>
  </si>
  <si>
    <r>
      <t xml:space="preserve">За работу с библиот.фондом         </t>
    </r>
    <r>
      <rPr>
        <b/>
        <sz val="12"/>
        <color indexed="8"/>
        <rFont val="Arial Cyr"/>
        <family val="0"/>
      </rPr>
      <t>За заведование кабинетом</t>
    </r>
  </si>
  <si>
    <r>
      <t xml:space="preserve">За особые условия труда  </t>
    </r>
    <r>
      <rPr>
        <b/>
        <sz val="14"/>
        <color indexed="8"/>
        <rFont val="Arial Cyr"/>
        <family val="0"/>
      </rPr>
      <t>40%</t>
    </r>
  </si>
  <si>
    <r>
      <t xml:space="preserve">За </t>
    </r>
    <r>
      <rPr>
        <b/>
        <sz val="8"/>
        <color indexed="8"/>
        <rFont val="Arial Cyr"/>
        <family val="0"/>
      </rPr>
      <t>квалификационную категорию,</t>
    </r>
    <r>
      <rPr>
        <b/>
        <sz val="11"/>
        <color indexed="8"/>
        <rFont val="Arial Cyr"/>
        <family val="0"/>
      </rPr>
      <t xml:space="preserve"> классность водителя</t>
    </r>
  </si>
  <si>
    <r>
      <t xml:space="preserve">Присвоенные
звания республики
За звание почетный </t>
    </r>
    <r>
      <rPr>
        <b/>
        <sz val="8"/>
        <color indexed="8"/>
        <rFont val="Arial Cyr"/>
        <family val="0"/>
      </rPr>
      <t>(заслуженный)</t>
    </r>
  </si>
  <si>
    <t>________________Р.Какпенов</t>
  </si>
  <si>
    <t>воспитатель</t>
  </si>
  <si>
    <t>НТ- I№ 412702  1990г</t>
  </si>
  <si>
    <t>21,09,08</t>
  </si>
  <si>
    <t>ТВ 746242  1992 год</t>
  </si>
  <si>
    <t>28,02,02</t>
  </si>
  <si>
    <t>НВ 098867  1990 год</t>
  </si>
  <si>
    <t>17,01,15</t>
  </si>
  <si>
    <t xml:space="preserve">вторая </t>
  </si>
  <si>
    <t>РВ 139006 1989 год</t>
  </si>
  <si>
    <t>28,07,10</t>
  </si>
  <si>
    <t>02,00,05</t>
  </si>
  <si>
    <t>ТВ 727661  1990 год</t>
  </si>
  <si>
    <t>09,00,07</t>
  </si>
  <si>
    <t>ЖБ-Б  0505807  2014 год</t>
  </si>
  <si>
    <t>24,05,01</t>
  </si>
  <si>
    <t>ЖБ 0007429  2018 год</t>
  </si>
  <si>
    <t>1,00,00</t>
  </si>
  <si>
    <t>ЖБ 0614773 2008 год</t>
  </si>
  <si>
    <t>ЖБ 0020560 1990 год</t>
  </si>
  <si>
    <t>29,02,10</t>
  </si>
  <si>
    <t>ЖБ 064706 2006 год</t>
  </si>
  <si>
    <t>18,00,11</t>
  </si>
  <si>
    <t>ТКБ № 0286249     2013 год</t>
  </si>
  <si>
    <t>06,00,00</t>
  </si>
  <si>
    <t>В 4-3</t>
  </si>
  <si>
    <t>ТКБ 1041099   2017 год</t>
  </si>
  <si>
    <t>01,11,20</t>
  </si>
  <si>
    <t>ЖБ 0694855  2006 год</t>
  </si>
  <si>
    <t>03,11,00</t>
  </si>
  <si>
    <t>ЖБ Б 44432 2008 год</t>
  </si>
  <si>
    <t>05,08,00</t>
  </si>
  <si>
    <t>ЖБ № 0351331 2013 год</t>
  </si>
  <si>
    <t>22,10,00</t>
  </si>
  <si>
    <t>ЖБ 0053728 2008 год</t>
  </si>
  <si>
    <t>21,00,22</t>
  </si>
  <si>
    <t>ЖБ 0250448 2005 год</t>
  </si>
  <si>
    <t>01,00,00</t>
  </si>
  <si>
    <t>ЖБ № 0015992 1999 год.</t>
  </si>
  <si>
    <t>29,10,27</t>
  </si>
  <si>
    <t>ЖБ 0748940 2007 год</t>
  </si>
  <si>
    <t>12,00,00</t>
  </si>
  <si>
    <t>ЖБ-Б 0352705 2012 год</t>
  </si>
  <si>
    <t>09,02,16</t>
  </si>
  <si>
    <t>ЖБ 0590807 2005 год</t>
  </si>
  <si>
    <t>36,10,19</t>
  </si>
  <si>
    <t>ЖБ 225013 1981 год</t>
  </si>
  <si>
    <t>ЖБ № 0750033   2008 год</t>
  </si>
  <si>
    <t>15,07,24</t>
  </si>
  <si>
    <t>ИВ 841220 28.06.1983г.</t>
  </si>
  <si>
    <t>18,06,09</t>
  </si>
  <si>
    <t>ЖБ-Б  1111695  2016г</t>
  </si>
  <si>
    <t>14,01,16</t>
  </si>
  <si>
    <t>А-1 171859               1980 год</t>
  </si>
  <si>
    <t>38,10,00</t>
  </si>
  <si>
    <t>05,00,05</t>
  </si>
  <si>
    <t>ЖБ 0023118 2002 год</t>
  </si>
  <si>
    <t>04,10,00</t>
  </si>
  <si>
    <r>
      <t xml:space="preserve">Экспедитор                             </t>
    </r>
    <r>
      <rPr>
        <sz val="10"/>
        <color indexed="8"/>
        <rFont val="Arial Cyr"/>
        <family val="0"/>
      </rPr>
      <t>(совместительство бухг.)</t>
    </r>
  </si>
  <si>
    <t xml:space="preserve">                             "У Т В Е Р Ж Д А Ю"</t>
  </si>
  <si>
    <t>И.о. директора КГУ "Специальная (коррекционная)</t>
  </si>
  <si>
    <t xml:space="preserve">                               школа-интернат № 2 для детей с </t>
  </si>
  <si>
    <t xml:space="preserve">                                                      ограниченными возможностями в развитии"</t>
  </si>
  <si>
    <t>___________________________А. Хасенова</t>
  </si>
  <si>
    <t xml:space="preserve">       ТАРИФИКАЦИОННЫЙ СПИСОК </t>
  </si>
  <si>
    <t xml:space="preserve">               учителей КГУ "Специальная (коррекционная) школа-интернат № 2</t>
  </si>
  <si>
    <t>Показатели на 01.01.19 года</t>
  </si>
  <si>
    <t>.1-4</t>
  </si>
  <si>
    <t>.5-9</t>
  </si>
  <si>
    <t>.10-12</t>
  </si>
  <si>
    <t>Итого</t>
  </si>
  <si>
    <t xml:space="preserve">               для детей с ограниченными возможностями в развитии"</t>
  </si>
  <si>
    <t>Число классов</t>
  </si>
  <si>
    <t>7</t>
  </si>
  <si>
    <t>10</t>
  </si>
  <si>
    <t xml:space="preserve">               акимата Северо-Казахстанской области Министерства</t>
  </si>
  <si>
    <t>Число классов комплектов</t>
  </si>
  <si>
    <t xml:space="preserve">               Министерства образования и науки Республики Казастан</t>
  </si>
  <si>
    <t xml:space="preserve">Число учащихся </t>
  </si>
  <si>
    <t>Общее число часов по тариф-и</t>
  </si>
  <si>
    <t>число часов по учебному плану</t>
  </si>
  <si>
    <t>от БДО с учетом нагрузки например 8712/20час*10час*60%</t>
  </si>
  <si>
    <t xml:space="preserve">дополнительные часы </t>
  </si>
  <si>
    <t>Предмет</t>
  </si>
  <si>
    <t>тарифная часть</t>
  </si>
  <si>
    <t>Доплата за квалификационную категорию</t>
  </si>
  <si>
    <t>Доплаты и надбавки</t>
  </si>
  <si>
    <t>Итого по доплатам             на 01.01.2019</t>
  </si>
  <si>
    <t>ВСЕГО заработная плата в месяц            на 01.01.2019</t>
  </si>
  <si>
    <t>РАЗНИЦА</t>
  </si>
  <si>
    <t>Оклад по новой системен           на 01.01.2019</t>
  </si>
  <si>
    <t>Оклад</t>
  </si>
  <si>
    <t>нагрузка в часах</t>
  </si>
  <si>
    <t>Итого нагрузки в часах</t>
  </si>
  <si>
    <t xml:space="preserve">ставки по нагрузке </t>
  </si>
  <si>
    <t>Итого ставок по нагрузке</t>
  </si>
  <si>
    <t xml:space="preserve">сумма НОВОЙ зарплаты по нагрузке </t>
  </si>
  <si>
    <t>Итого заработной платы по учебной нагрузке на 01.01.2019</t>
  </si>
  <si>
    <t>Высшего уровня квалификации</t>
  </si>
  <si>
    <t>Среднего уровня квалификации</t>
  </si>
  <si>
    <t>За проверку тетрадей и письменных работ в 1-4 классах</t>
  </si>
  <si>
    <t>За проверку тетрадей и письменных работ в 5-11 (12) классах</t>
  </si>
  <si>
    <t>За классное руководство (руководство группой)</t>
  </si>
  <si>
    <t>За заведование учебными кабинетами (лабораториями, мастерскими)</t>
  </si>
  <si>
    <t>За внеклассную работу.                          За заведование учебно-консультативными об.                                       За звание заслуженный</t>
  </si>
  <si>
    <t>За ПЕД.МАСТЕРСТВО   на 01.01.2019</t>
  </si>
  <si>
    <t>За ПЕД.МАСТ  с 01.06.2019</t>
  </si>
  <si>
    <t>1-4 классы</t>
  </si>
  <si>
    <t>5-9 классы</t>
  </si>
  <si>
    <t>10-11 классы</t>
  </si>
  <si>
    <t>категория</t>
  </si>
  <si>
    <t>Сумма</t>
  </si>
  <si>
    <t>часы</t>
  </si>
  <si>
    <t>часы по обнов.прогр.</t>
  </si>
  <si>
    <t>нагрузка по обновл.  прогр.</t>
  </si>
  <si>
    <t>30% сумма</t>
  </si>
  <si>
    <t>17</t>
  </si>
  <si>
    <t>начальное обучение</t>
  </si>
  <si>
    <t>ЖБ 0053722 2008 год</t>
  </si>
  <si>
    <t>32,11,26</t>
  </si>
  <si>
    <t>В2-2</t>
  </si>
  <si>
    <t>ЖБ 0250491 2002 год</t>
  </si>
  <si>
    <t>25,00,15</t>
  </si>
  <si>
    <t>ЖБ -Б  1163736   2017 год</t>
  </si>
  <si>
    <t>20,00,21</t>
  </si>
  <si>
    <t>В2-3</t>
  </si>
  <si>
    <t>В2-1</t>
  </si>
  <si>
    <t>ЖББ 0001606 2005 год</t>
  </si>
  <si>
    <t>В2-4</t>
  </si>
  <si>
    <t>СБО</t>
  </si>
  <si>
    <t>12,10,22</t>
  </si>
  <si>
    <t>проф.трудовое обучение</t>
  </si>
  <si>
    <t>ТКБ № 0283205 2013год</t>
  </si>
  <si>
    <t>08,00,00</t>
  </si>
  <si>
    <t>В4-4</t>
  </si>
  <si>
    <t xml:space="preserve">география, </t>
  </si>
  <si>
    <t>ЖБ-Б 0603479  1992год</t>
  </si>
  <si>
    <t>25 ,11 ,00</t>
  </si>
  <si>
    <t>биология,                    естествознание             самопознание</t>
  </si>
  <si>
    <t>06 ,00 ,04</t>
  </si>
  <si>
    <t>ДИС №0041741 2008год</t>
  </si>
  <si>
    <t>34,08,13</t>
  </si>
  <si>
    <t>ЖБ 0052540  2000 год</t>
  </si>
  <si>
    <t>26,11,00</t>
  </si>
  <si>
    <t>НТ-1 383730 1989 год</t>
  </si>
  <si>
    <t>31,00,00,</t>
  </si>
  <si>
    <t>ЖБ 0007429  2008 год</t>
  </si>
  <si>
    <t>Ритмика,</t>
  </si>
  <si>
    <t xml:space="preserve"> ЛФК</t>
  </si>
  <si>
    <t>ЖБ 0748935    2007 год</t>
  </si>
  <si>
    <t>11,05,00</t>
  </si>
  <si>
    <t xml:space="preserve">физкультура </t>
  </si>
  <si>
    <t>ЖБ-Б 0237968 2011 год</t>
  </si>
  <si>
    <t>07,08,16</t>
  </si>
  <si>
    <t>русский язык, факультатив</t>
  </si>
  <si>
    <t>36,05,17</t>
  </si>
  <si>
    <t>ЛФК</t>
  </si>
  <si>
    <t>ЖБ-Б 0354241 2012г</t>
  </si>
  <si>
    <t>05,10,26</t>
  </si>
  <si>
    <t>ЖБ 0020560 1990</t>
  </si>
  <si>
    <t>28, 00, 00</t>
  </si>
  <si>
    <t>информатика</t>
  </si>
  <si>
    <t>ЖБ 0179020   2002 год.</t>
  </si>
  <si>
    <t>15,04,23</t>
  </si>
  <si>
    <t>Казахский язык, казах. лит-ра</t>
  </si>
  <si>
    <t>ТВ 725149 28.06.1990г.</t>
  </si>
  <si>
    <t>29,06,06</t>
  </si>
  <si>
    <t>английский язык</t>
  </si>
  <si>
    <t>ЖБ-Б 0353088     2012 год</t>
  </si>
  <si>
    <t>28,10,08</t>
  </si>
  <si>
    <t>история, ОиП, ЧиМ</t>
  </si>
  <si>
    <t>ЖБ-11 0107819     1997 год</t>
  </si>
  <si>
    <t>музыка и пение</t>
  </si>
  <si>
    <t>ЖБ- № 0089994 2015 год</t>
  </si>
  <si>
    <t>20,11,20</t>
  </si>
  <si>
    <t>ЖБ-БI № 0237671          2008 год</t>
  </si>
  <si>
    <t>11,10,26</t>
  </si>
  <si>
    <t>логопедия, коррекция</t>
  </si>
  <si>
    <t>29,00,27</t>
  </si>
  <si>
    <t>педагог-психолог , коррекция</t>
  </si>
  <si>
    <t>ЖБ 0470181  2006 год</t>
  </si>
  <si>
    <t xml:space="preserve">математика,надомное обучение, </t>
  </si>
  <si>
    <t>КВ № 189352 1983 год</t>
  </si>
  <si>
    <t>20,10,00</t>
  </si>
  <si>
    <t>РВ 137099 1993 год</t>
  </si>
  <si>
    <t>30,02,00</t>
  </si>
  <si>
    <t>рус.язык, чтение</t>
  </si>
  <si>
    <t>МВ 096655 2004г.</t>
  </si>
  <si>
    <t>31,11,21</t>
  </si>
  <si>
    <t xml:space="preserve"> 28.05,09</t>
  </si>
  <si>
    <t>начальное обучение,            надом.обуч.</t>
  </si>
  <si>
    <t>ЖБ 0179078 2002 год</t>
  </si>
  <si>
    <t>20,07,05</t>
  </si>
  <si>
    <t xml:space="preserve"> надом.обуч. Рус.язык</t>
  </si>
  <si>
    <t>ВД № 096274  1985год</t>
  </si>
  <si>
    <t>14,10,16</t>
  </si>
  <si>
    <t>ИВ 109110 1985 год</t>
  </si>
  <si>
    <t>14,11,07</t>
  </si>
  <si>
    <t xml:space="preserve">проф.трудовое обучение </t>
  </si>
  <si>
    <t>ЖБ 0096629 2006 год</t>
  </si>
  <si>
    <t>17, 00,00</t>
  </si>
  <si>
    <t>дефектолог,    надомное обучение</t>
  </si>
  <si>
    <t>18,10,19</t>
  </si>
  <si>
    <t>ЖБ-Б 0804650 2014 год</t>
  </si>
  <si>
    <t>08,01.27</t>
  </si>
  <si>
    <t>трудовое обучение</t>
  </si>
  <si>
    <t>ЖБ 00800400  2005 год</t>
  </si>
  <si>
    <t>27,10,16</t>
  </si>
  <si>
    <t>пед-эксперт  первая</t>
  </si>
  <si>
    <t>ЖБ-Б 0090175 2016г.</t>
  </si>
  <si>
    <t>КБ № 0100270 2009 год</t>
  </si>
  <si>
    <t>04,01,25</t>
  </si>
  <si>
    <t>надомное обучение</t>
  </si>
  <si>
    <t>каз.яз.,надомное обучение</t>
  </si>
  <si>
    <t>ЖБ 0590866       2005 год</t>
  </si>
  <si>
    <t>33,00,04</t>
  </si>
  <si>
    <t xml:space="preserve">русский язык </t>
  </si>
  <si>
    <t xml:space="preserve">Коэффициент  </t>
  </si>
  <si>
    <t xml:space="preserve">Итого по доплатам              </t>
  </si>
  <si>
    <t xml:space="preserve">ВСЕГО заработная плата в месяц                      </t>
  </si>
  <si>
    <r>
      <t xml:space="preserve">Коэффициент  по новой системе,        </t>
    </r>
    <r>
      <rPr>
        <b/>
        <sz val="12"/>
        <color indexed="8"/>
        <rFont val="Arial Cyr"/>
        <family val="0"/>
      </rPr>
      <t xml:space="preserve"> с 01.06.2019</t>
    </r>
  </si>
  <si>
    <r>
      <t>Итого заработной платы по учебной нагрузке</t>
    </r>
    <r>
      <rPr>
        <b/>
        <sz val="11"/>
        <color indexed="8"/>
        <rFont val="Arial Cyr"/>
        <family val="0"/>
      </rPr>
      <t xml:space="preserve"> </t>
    </r>
  </si>
  <si>
    <r>
      <t>40%</t>
    </r>
    <r>
      <rPr>
        <b/>
        <sz val="10"/>
        <color indexed="8"/>
        <rFont val="Arial Cyr"/>
        <family val="2"/>
      </rPr>
      <t xml:space="preserve">  За особые условия труда </t>
    </r>
  </si>
  <si>
    <r>
      <t xml:space="preserve">10% </t>
    </r>
    <r>
      <rPr>
        <b/>
        <sz val="10"/>
        <color indexed="8"/>
        <rFont val="Arial Cyr"/>
        <family val="2"/>
      </rPr>
      <t>За особые условия труда         на 01.01.2019</t>
    </r>
  </si>
  <si>
    <r>
      <t xml:space="preserve">10% За особые условия труда  </t>
    </r>
    <r>
      <rPr>
        <b/>
        <sz val="9"/>
        <color indexed="8"/>
        <rFont val="Arial Cyr"/>
        <family val="0"/>
      </rPr>
      <t>с 01.06.2019</t>
    </r>
  </si>
  <si>
    <r>
      <t xml:space="preserve">30%  </t>
    </r>
    <r>
      <rPr>
        <b/>
        <sz val="10"/>
        <color indexed="8"/>
        <rFont val="Arial Cyr"/>
        <family val="2"/>
      </rPr>
      <t xml:space="preserve">от ДО (на полную нагрузку)    За обновленную программу  </t>
    </r>
  </si>
  <si>
    <r>
      <t>30%</t>
    </r>
    <r>
      <rPr>
        <b/>
        <sz val="8"/>
        <color indexed="8"/>
        <rFont val="Arial Cyr"/>
        <family val="2"/>
      </rPr>
      <t xml:space="preserve">  от ДО За обновленную программу           </t>
    </r>
    <r>
      <rPr>
        <b/>
        <sz val="10"/>
        <color indexed="8"/>
        <rFont val="Arial Cyr"/>
        <family val="0"/>
      </rPr>
      <t>с 01.06.2019</t>
    </r>
  </si>
  <si>
    <r>
      <t>Заработная плата по</t>
    </r>
    <r>
      <rPr>
        <b/>
        <sz val="10"/>
        <color indexed="8"/>
        <rFont val="Arial Cyr"/>
        <family val="0"/>
      </rPr>
      <t xml:space="preserve"> ОБНОВЛЕННОЕ образ</t>
    </r>
  </si>
  <si>
    <r>
      <t>Математика</t>
    </r>
    <r>
      <rPr>
        <sz val="9"/>
        <color indexed="8"/>
        <rFont val="Arial Cyr"/>
        <family val="2"/>
      </rPr>
      <t xml:space="preserve">  над. Об.</t>
    </r>
  </si>
  <si>
    <t xml:space="preserve">Месячный фонд з/платы: -  7470,504       тыс.тенге (   семь миллионов четыресто семьдесят тысяч пятьсот четыре тенге )                </t>
  </si>
  <si>
    <t>Месячный Фонд зар/платы   6964,913 тыс.тенге (Шесть миллионов девятьсот шестьдесят четыре тысячи девятьсот тринадцать тенге)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</si>
</sst>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00"/>
  </numFmts>
  <fonts count="53">
    <font>
      <sz val="11"/>
      <color indexed="8"/>
      <name val="Calibri"/>
      <family val="2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9"/>
      <color indexed="8"/>
      <name val="Arial Cyr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sz val="16"/>
      <color indexed="8"/>
      <name val="Arial Cyr"/>
      <family val="0"/>
    </font>
    <font>
      <sz val="8"/>
      <color indexed="8"/>
      <name val="Arial Cyr"/>
      <family val="2"/>
    </font>
    <font>
      <sz val="11"/>
      <color indexed="8"/>
      <name val="Arial"/>
      <family val="2"/>
    </font>
    <font>
      <sz val="14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b/>
      <sz val="13"/>
      <color indexed="8"/>
      <name val="Arial Cyr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 Cyr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8.5"/>
      <color indexed="8"/>
      <name val="Arial Cyr"/>
      <family val="2"/>
    </font>
    <font>
      <b/>
      <i/>
      <sz val="9"/>
      <color indexed="8"/>
      <name val="Arial Cyr"/>
      <family val="0"/>
    </font>
    <font>
      <b/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4"/>
      <color indexed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0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24" borderId="0" xfId="0" applyFont="1" applyFill="1" applyAlignment="1">
      <alignment/>
    </xf>
    <xf numFmtId="49" fontId="3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35" fillId="24" borderId="0" xfId="0" applyFont="1" applyFill="1" applyAlignment="1">
      <alignment/>
    </xf>
    <xf numFmtId="2" fontId="31" fillId="24" borderId="0" xfId="0" applyNumberFormat="1" applyFont="1" applyFill="1" applyAlignment="1">
      <alignment/>
    </xf>
    <xf numFmtId="0" fontId="7" fillId="0" borderId="22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36" fillId="0" borderId="10" xfId="0" applyFont="1" applyFill="1" applyBorder="1" applyAlignment="1" applyProtection="1">
      <alignment wrapText="1"/>
      <protection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wrapText="1"/>
      <protection/>
    </xf>
    <xf numFmtId="2" fontId="2" fillId="0" borderId="10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2" fontId="7" fillId="0" borderId="10" xfId="0" applyNumberFormat="1" applyFont="1" applyFill="1" applyBorder="1" applyAlignment="1" applyProtection="1">
      <alignment wrapText="1"/>
      <protection/>
    </xf>
    <xf numFmtId="1" fontId="7" fillId="0" borderId="23" xfId="0" applyNumberFormat="1" applyFont="1" applyFill="1" applyBorder="1" applyAlignment="1" applyProtection="1">
      <alignment wrapText="1"/>
      <protection/>
    </xf>
    <xf numFmtId="1" fontId="2" fillId="0" borderId="18" xfId="0" applyNumberFormat="1" applyFont="1" applyFill="1" applyBorder="1" applyAlignment="1" applyProtection="1">
      <alignment wrapText="1"/>
      <protection/>
    </xf>
    <xf numFmtId="1" fontId="2" fillId="0" borderId="19" xfId="0" applyNumberFormat="1" applyFont="1" applyFill="1" applyBorder="1" applyAlignment="1" applyProtection="1">
      <alignment wrapText="1"/>
      <protection/>
    </xf>
    <xf numFmtId="0" fontId="40" fillId="0" borderId="0" xfId="0" applyFont="1" applyFill="1" applyAlignment="1" applyProtection="1">
      <alignment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2" fontId="39" fillId="0" borderId="10" xfId="0" applyNumberFormat="1" applyFont="1" applyFill="1" applyBorder="1" applyAlignment="1" applyProtection="1">
      <alignment horizontal="right" wrapText="1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2" fontId="39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 applyProtection="1">
      <alignment wrapText="1"/>
      <protection/>
    </xf>
    <xf numFmtId="2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2" fontId="2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34" fillId="0" borderId="20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39" fillId="0" borderId="24" xfId="0" applyNumberFormat="1" applyFont="1" applyFill="1" applyBorder="1" applyAlignment="1">
      <alignment horizontal="right"/>
    </xf>
    <xf numFmtId="0" fontId="7" fillId="0" borderId="24" xfId="0" applyFont="1" applyFill="1" applyBorder="1" applyAlignment="1" applyProtection="1">
      <alignment wrapText="1"/>
      <protection/>
    </xf>
    <xf numFmtId="1" fontId="7" fillId="0" borderId="24" xfId="0" applyNumberFormat="1" applyFont="1" applyFill="1" applyBorder="1" applyAlignment="1" applyProtection="1">
      <alignment wrapText="1"/>
      <protection/>
    </xf>
    <xf numFmtId="1" fontId="7" fillId="0" borderId="24" xfId="0" applyNumberFormat="1" applyFont="1" applyFill="1" applyBorder="1" applyAlignment="1">
      <alignment wrapText="1"/>
    </xf>
    <xf numFmtId="2" fontId="7" fillId="0" borderId="24" xfId="0" applyNumberFormat="1" applyFont="1" applyFill="1" applyBorder="1" applyAlignment="1">
      <alignment wrapText="1"/>
    </xf>
    <xf numFmtId="1" fontId="2" fillId="0" borderId="24" xfId="0" applyNumberFormat="1" applyFont="1" applyFill="1" applyBorder="1" applyAlignment="1">
      <alignment wrapText="1"/>
    </xf>
    <xf numFmtId="180" fontId="7" fillId="0" borderId="24" xfId="0" applyNumberFormat="1" applyFont="1" applyFill="1" applyBorder="1" applyAlignment="1">
      <alignment wrapText="1"/>
    </xf>
    <xf numFmtId="1" fontId="2" fillId="0" borderId="24" xfId="0" applyNumberFormat="1" applyFont="1" applyFill="1" applyBorder="1" applyAlignment="1">
      <alignment wrapText="1"/>
    </xf>
    <xf numFmtId="1" fontId="7" fillId="0" borderId="26" xfId="0" applyNumberFormat="1" applyFont="1" applyFill="1" applyBorder="1" applyAlignment="1" applyProtection="1">
      <alignment wrapText="1"/>
      <protection/>
    </xf>
    <xf numFmtId="0" fontId="40" fillId="0" borderId="10" xfId="0" applyFont="1" applyFill="1" applyBorder="1" applyAlignment="1">
      <alignment wrapText="1"/>
    </xf>
    <xf numFmtId="49" fontId="36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/>
    </xf>
    <xf numFmtId="49" fontId="36" fillId="0" borderId="10" xfId="0" applyNumberFormat="1" applyFont="1" applyFill="1" applyBorder="1" applyAlignment="1">
      <alignment wrapText="1"/>
    </xf>
    <xf numFmtId="49" fontId="39" fillId="0" borderId="10" xfId="0" applyNumberFormat="1" applyFont="1" applyFill="1" applyBorder="1" applyAlignment="1">
      <alignment/>
    </xf>
    <xf numFmtId="14" fontId="34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0" fillId="0" borderId="27" xfId="0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39" fillId="0" borderId="25" xfId="0" applyFont="1" applyFill="1" applyBorder="1" applyAlignment="1">
      <alignment horizontal="center" vertical="center"/>
    </xf>
    <xf numFmtId="2" fontId="39" fillId="0" borderId="28" xfId="0" applyNumberFormat="1" applyFont="1" applyFill="1" applyBorder="1" applyAlignment="1">
      <alignment wrapText="1"/>
    </xf>
    <xf numFmtId="2" fontId="39" fillId="0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29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16" fontId="2" fillId="0" borderId="31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textRotation="90" wrapText="1"/>
    </xf>
    <xf numFmtId="0" fontId="25" fillId="0" borderId="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1" fontId="2" fillId="0" borderId="12" xfId="0" applyNumberFormat="1" applyFont="1" applyFill="1" applyBorder="1" applyAlignment="1">
      <alignment horizontal="center" textRotation="90" wrapText="1"/>
    </xf>
    <xf numFmtId="0" fontId="2" fillId="0" borderId="4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4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9" fontId="2" fillId="0" borderId="12" xfId="0" applyNumberFormat="1" applyFont="1" applyFill="1" applyBorder="1" applyAlignment="1">
      <alignment wrapText="1"/>
    </xf>
    <xf numFmtId="9" fontId="3" fillId="0" borderId="12" xfId="0" applyNumberFormat="1" applyFont="1" applyFill="1" applyBorder="1" applyAlignment="1">
      <alignment wrapText="1"/>
    </xf>
    <xf numFmtId="9" fontId="2" fillId="0" borderId="44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49" fontId="30" fillId="0" borderId="45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7" fillId="0" borderId="12" xfId="0" applyNumberFormat="1" applyFont="1" applyFill="1" applyBorder="1" applyAlignment="1">
      <alignment horizontal="center" wrapText="1"/>
    </xf>
    <xf numFmtId="0" fontId="27" fillId="0" borderId="13" xfId="0" applyNumberFormat="1" applyFont="1" applyFill="1" applyBorder="1" applyAlignment="1">
      <alignment horizontal="center" wrapText="1"/>
    </xf>
    <xf numFmtId="0" fontId="27" fillId="0" borderId="46" xfId="0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0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vertical="top" textRotation="90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" fontId="27" fillId="0" borderId="12" xfId="0" applyNumberFormat="1" applyFont="1" applyFill="1" applyBorder="1" applyAlignment="1">
      <alignment wrapText="1"/>
    </xf>
    <xf numFmtId="2" fontId="2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wrapText="1"/>
    </xf>
    <xf numFmtId="2" fontId="6" fillId="0" borderId="13" xfId="0" applyNumberFormat="1" applyFont="1" applyFill="1" applyBorder="1" applyAlignment="1">
      <alignment wrapText="1"/>
    </xf>
    <xf numFmtId="2" fontId="4" fillId="0" borderId="50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1" fontId="6" fillId="0" borderId="13" xfId="0" applyNumberFormat="1" applyFont="1" applyFill="1" applyBorder="1" applyAlignment="1">
      <alignment wrapText="1"/>
    </xf>
    <xf numFmtId="1" fontId="4" fillId="0" borderId="50" xfId="0" applyNumberFormat="1" applyFont="1" applyFill="1" applyBorder="1" applyAlignment="1">
      <alignment wrapText="1"/>
    </xf>
    <xf numFmtId="0" fontId="6" fillId="0" borderId="4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wrapText="1"/>
    </xf>
    <xf numFmtId="1" fontId="6" fillId="0" borderId="46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4" fillId="0" borderId="36" xfId="0" applyNumberFormat="1" applyFont="1" applyFill="1" applyBorder="1" applyAlignment="1">
      <alignment wrapText="1"/>
    </xf>
    <xf numFmtId="1" fontId="1" fillId="0" borderId="39" xfId="0" applyNumberFormat="1" applyFont="1" applyFill="1" applyBorder="1" applyAlignment="1">
      <alignment wrapText="1"/>
    </xf>
    <xf numFmtId="1" fontId="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14" fontId="45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14" fontId="3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wrapText="1"/>
    </xf>
    <xf numFmtId="2" fontId="8" fillId="0" borderId="27" xfId="0" applyNumberFormat="1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15" xfId="0" applyNumberFormat="1" applyFont="1" applyFill="1" applyBorder="1" applyAlignment="1">
      <alignment wrapText="1"/>
    </xf>
    <xf numFmtId="182" fontId="6" fillId="0" borderId="12" xfId="0" applyNumberFormat="1" applyFont="1" applyFill="1" applyBorder="1" applyAlignment="1">
      <alignment wrapText="1"/>
    </xf>
    <xf numFmtId="2" fontId="6" fillId="0" borderId="20" xfId="0" applyNumberFormat="1" applyFont="1" applyFill="1" applyBorder="1" applyAlignment="1">
      <alignment wrapText="1"/>
    </xf>
    <xf numFmtId="49" fontId="47" fillId="0" borderId="10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2" fontId="4" fillId="0" borderId="51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wrapText="1"/>
    </xf>
    <xf numFmtId="1" fontId="27" fillId="0" borderId="51" xfId="0" applyNumberFormat="1" applyFont="1" applyFill="1" applyBorder="1" applyAlignment="1">
      <alignment wrapText="1"/>
    </xf>
    <xf numFmtId="1" fontId="6" fillId="0" borderId="51" xfId="0" applyNumberFormat="1" applyFont="1" applyFill="1" applyBorder="1" applyAlignment="1">
      <alignment wrapText="1"/>
    </xf>
    <xf numFmtId="0" fontId="6" fillId="0" borderId="51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2" fontId="8" fillId="0" borderId="51" xfId="0" applyNumberFormat="1" applyFont="1" applyFill="1" applyBorder="1" applyAlignment="1">
      <alignment wrapText="1"/>
    </xf>
    <xf numFmtId="0" fontId="6" fillId="0" borderId="52" xfId="0" applyFont="1" applyFill="1" applyBorder="1" applyAlignment="1">
      <alignment/>
    </xf>
    <xf numFmtId="2" fontId="6" fillId="0" borderId="51" xfId="0" applyNumberFormat="1" applyFont="1" applyFill="1" applyBorder="1" applyAlignment="1">
      <alignment wrapText="1"/>
    </xf>
    <xf numFmtId="1" fontId="6" fillId="0" borderId="51" xfId="0" applyNumberFormat="1" applyFont="1" applyFill="1" applyBorder="1" applyAlignment="1">
      <alignment wrapText="1"/>
    </xf>
    <xf numFmtId="0" fontId="8" fillId="0" borderId="53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1" fontId="7" fillId="0" borderId="51" xfId="0" applyNumberFormat="1" applyFont="1" applyFill="1" applyBorder="1" applyAlignment="1">
      <alignment wrapText="1"/>
    </xf>
    <xf numFmtId="1" fontId="7" fillId="0" borderId="54" xfId="0" applyNumberFormat="1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6" fillId="0" borderId="51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2" fontId="6" fillId="0" borderId="27" xfId="0" applyNumberFormat="1" applyFont="1" applyFill="1" applyBorder="1" applyAlignment="1">
      <alignment wrapText="1"/>
    </xf>
    <xf numFmtId="1" fontId="8" fillId="0" borderId="51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/>
    </xf>
    <xf numFmtId="1" fontId="2" fillId="0" borderId="51" xfId="0" applyNumberFormat="1" applyFont="1" applyFill="1" applyBorder="1" applyAlignment="1">
      <alignment wrapText="1"/>
    </xf>
    <xf numFmtId="1" fontId="2" fillId="0" borderId="54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4" fontId="45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" fontId="27" fillId="0" borderId="16" xfId="0" applyNumberFormat="1" applyFont="1" applyFill="1" applyBorder="1" applyAlignment="1">
      <alignment wrapText="1"/>
    </xf>
    <xf numFmtId="1" fontId="6" fillId="0" borderId="16" xfId="0" applyNumberFormat="1" applyFont="1" applyFill="1" applyBorder="1" applyAlignment="1">
      <alignment wrapText="1"/>
    </xf>
    <xf numFmtId="2" fontId="26" fillId="0" borderId="16" xfId="0" applyNumberFormat="1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2" fontId="8" fillId="0" borderId="16" xfId="0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0" fontId="6" fillId="0" borderId="56" xfId="0" applyFont="1" applyFill="1" applyBorder="1" applyAlignment="1">
      <alignment/>
    </xf>
    <xf numFmtId="2" fontId="6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1" fontId="6" fillId="0" borderId="16" xfId="0" applyNumberFormat="1" applyFont="1" applyFill="1" applyBorder="1" applyAlignment="1">
      <alignment wrapText="1"/>
    </xf>
    <xf numFmtId="0" fontId="8" fillId="0" borderId="54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4" fontId="45" fillId="0" borderId="51" xfId="0" applyNumberFormat="1" applyFont="1" applyFill="1" applyBorder="1" applyAlignment="1">
      <alignment/>
    </xf>
    <xf numFmtId="2" fontId="26" fillId="0" borderId="51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wrapText="1"/>
    </xf>
    <xf numFmtId="4" fontId="45" fillId="0" borderId="27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1" fontId="27" fillId="0" borderId="27" xfId="0" applyNumberFormat="1" applyFont="1" applyFill="1" applyBorder="1" applyAlignment="1">
      <alignment wrapText="1"/>
    </xf>
    <xf numFmtId="2" fontId="26" fillId="0" borderId="27" xfId="0" applyNumberFormat="1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1" fontId="6" fillId="0" borderId="27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45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1" fontId="27" fillId="0" borderId="20" xfId="0" applyNumberFormat="1" applyFont="1" applyFill="1" applyBorder="1" applyAlignment="1">
      <alignment wrapText="1"/>
    </xf>
    <xf numFmtId="1" fontId="6" fillId="0" borderId="20" xfId="0" applyNumberFormat="1" applyFont="1" applyFill="1" applyBorder="1" applyAlignment="1">
      <alignment wrapText="1"/>
    </xf>
    <xf numFmtId="2" fontId="26" fillId="0" borderId="20" xfId="0" applyNumberFormat="1" applyFont="1" applyFill="1" applyBorder="1" applyAlignment="1">
      <alignment wrapText="1"/>
    </xf>
    <xf numFmtId="0" fontId="8" fillId="0" borderId="57" xfId="0" applyFont="1" applyFill="1" applyBorder="1" applyAlignment="1">
      <alignment/>
    </xf>
    <xf numFmtId="2" fontId="8" fillId="0" borderId="20" xfId="0" applyNumberFormat="1" applyFont="1" applyFill="1" applyBorder="1" applyAlignment="1">
      <alignment wrapText="1"/>
    </xf>
    <xf numFmtId="2" fontId="8" fillId="0" borderId="57" xfId="0" applyNumberFormat="1" applyFont="1" applyFill="1" applyBorder="1" applyAlignment="1">
      <alignment wrapText="1"/>
    </xf>
    <xf numFmtId="0" fontId="6" fillId="0" borderId="42" xfId="0" applyFont="1" applyFill="1" applyBorder="1" applyAlignment="1">
      <alignment/>
    </xf>
    <xf numFmtId="1" fontId="8" fillId="0" borderId="20" xfId="0" applyNumberFormat="1" applyFont="1" applyFill="1" applyBorder="1" applyAlignment="1">
      <alignment wrapText="1"/>
    </xf>
    <xf numFmtId="1" fontId="6" fillId="0" borderId="20" xfId="0" applyNumberFormat="1" applyFont="1" applyFill="1" applyBorder="1" applyAlignment="1">
      <alignment wrapText="1"/>
    </xf>
    <xf numFmtId="1" fontId="5" fillId="0" borderId="20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7" fillId="0" borderId="12" xfId="0" applyNumberFormat="1" applyFont="1" applyFill="1" applyBorder="1" applyAlignment="1">
      <alignment/>
    </xf>
    <xf numFmtId="1" fontId="1" fillId="0" borderId="5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/>
    </xf>
    <xf numFmtId="0" fontId="8" fillId="0" borderId="59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/>
    </xf>
    <xf numFmtId="1" fontId="8" fillId="0" borderId="59" xfId="0" applyNumberFormat="1" applyFont="1" applyFill="1" applyBorder="1" applyAlignment="1">
      <alignment/>
    </xf>
    <xf numFmtId="1" fontId="8" fillId="0" borderId="59" xfId="0" applyNumberFormat="1" applyFont="1" applyFill="1" applyBorder="1" applyAlignment="1">
      <alignment/>
    </xf>
    <xf numFmtId="1" fontId="5" fillId="0" borderId="59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4" fillId="0" borderId="60" xfId="0" applyNumberFormat="1" applyFont="1" applyFill="1" applyBorder="1" applyAlignment="1">
      <alignment/>
    </xf>
    <xf numFmtId="2" fontId="8" fillId="0" borderId="61" xfId="0" applyNumberFormat="1" applyFont="1" applyFill="1" applyBorder="1" applyAlignment="1">
      <alignment/>
    </xf>
    <xf numFmtId="2" fontId="8" fillId="0" borderId="59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4" fillId="0" borderId="60" xfId="0" applyNumberFormat="1" applyFont="1" applyFill="1" applyBorder="1" applyAlignment="1">
      <alignment/>
    </xf>
    <xf numFmtId="1" fontId="48" fillId="0" borderId="61" xfId="0" applyNumberFormat="1" applyFont="1" applyFill="1" applyBorder="1" applyAlignment="1">
      <alignment/>
    </xf>
    <xf numFmtId="1" fontId="48" fillId="0" borderId="59" xfId="0" applyNumberFormat="1" applyFont="1" applyFill="1" applyBorder="1" applyAlignment="1">
      <alignment/>
    </xf>
    <xf numFmtId="1" fontId="48" fillId="0" borderId="30" xfId="0" applyNumberFormat="1" applyFont="1" applyFill="1" applyBorder="1" applyAlignment="1">
      <alignment/>
    </xf>
    <xf numFmtId="1" fontId="32" fillId="0" borderId="60" xfId="0" applyNumberFormat="1" applyFont="1" applyFill="1" applyBorder="1" applyAlignment="1">
      <alignment/>
    </xf>
    <xf numFmtId="1" fontId="8" fillId="0" borderId="59" xfId="0" applyNumberFormat="1" applyFont="1" applyFill="1" applyBorder="1" applyAlignment="1">
      <alignment horizontal="center"/>
    </xf>
    <xf numFmtId="1" fontId="45" fillId="0" borderId="59" xfId="0" applyNumberFormat="1" applyFont="1" applyFill="1" applyBorder="1" applyAlignment="1">
      <alignment/>
    </xf>
    <xf numFmtId="1" fontId="5" fillId="0" borderId="59" xfId="0" applyNumberFormat="1" applyFont="1" applyFill="1" applyBorder="1" applyAlignment="1">
      <alignment/>
    </xf>
    <xf numFmtId="2" fontId="45" fillId="0" borderId="59" xfId="0" applyNumberFormat="1" applyFont="1" applyFill="1" applyBorder="1" applyAlignment="1">
      <alignment horizontal="center"/>
    </xf>
    <xf numFmtId="180" fontId="8" fillId="0" borderId="59" xfId="0" applyNumberFormat="1" applyFont="1" applyFill="1" applyBorder="1" applyAlignment="1">
      <alignment/>
    </xf>
    <xf numFmtId="1" fontId="34" fillId="0" borderId="59" xfId="0" applyNumberFormat="1" applyFont="1" applyFill="1" applyBorder="1" applyAlignment="1">
      <alignment/>
    </xf>
    <xf numFmtId="2" fontId="45" fillId="0" borderId="59" xfId="0" applyNumberFormat="1" applyFont="1" applyFill="1" applyBorder="1" applyAlignment="1">
      <alignment/>
    </xf>
    <xf numFmtId="1" fontId="45" fillId="0" borderId="30" xfId="0" applyNumberFormat="1" applyFont="1" applyFill="1" applyBorder="1" applyAlignment="1">
      <alignment/>
    </xf>
    <xf numFmtId="1" fontId="34" fillId="0" borderId="62" xfId="0" applyNumberFormat="1" applyFont="1" applyFill="1" applyBorder="1" applyAlignment="1">
      <alignment/>
    </xf>
    <xf numFmtId="1" fontId="34" fillId="0" borderId="61" xfId="0" applyNumberFormat="1" applyFont="1" applyFill="1" applyBorder="1" applyAlignment="1">
      <alignment/>
    </xf>
    <xf numFmtId="1" fontId="49" fillId="0" borderId="59" xfId="0" applyNumberFormat="1" applyFont="1" applyFill="1" applyBorder="1" applyAlignment="1">
      <alignment/>
    </xf>
    <xf numFmtId="1" fontId="50" fillId="0" borderId="59" xfId="0" applyNumberFormat="1" applyFont="1" applyFill="1" applyBorder="1" applyAlignment="1">
      <alignment/>
    </xf>
    <xf numFmtId="1" fontId="50" fillId="0" borderId="30" xfId="0" applyNumberFormat="1" applyFont="1" applyFill="1" applyBorder="1" applyAlignment="1">
      <alignment/>
    </xf>
    <xf numFmtId="1" fontId="51" fillId="0" borderId="63" xfId="0" applyNumberFormat="1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8" fillId="0" borderId="64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9" fontId="2" fillId="0" borderId="20" xfId="0" applyNumberFormat="1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32" fillId="0" borderId="6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textRotation="90" wrapText="1"/>
    </xf>
    <xf numFmtId="1" fontId="1" fillId="0" borderId="20" xfId="0" applyNumberFormat="1" applyFont="1" applyFill="1" applyBorder="1" applyAlignment="1">
      <alignment horizontal="center" textRotation="90" wrapText="1"/>
    </xf>
    <xf numFmtId="0" fontId="31" fillId="0" borderId="67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6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72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center" textRotation="90" wrapText="1"/>
    </xf>
    <xf numFmtId="0" fontId="5" fillId="0" borderId="50" xfId="0" applyFont="1" applyFill="1" applyBorder="1" applyAlignment="1">
      <alignment horizontal="center" textRotation="90" wrapText="1"/>
    </xf>
    <xf numFmtId="0" fontId="2" fillId="0" borderId="20" xfId="0" applyNumberFormat="1" applyFont="1" applyFill="1" applyBorder="1" applyAlignment="1">
      <alignment horizontal="center" wrapText="1"/>
    </xf>
    <xf numFmtId="0" fontId="44" fillId="0" borderId="71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left" vertical="center" wrapText="1"/>
    </xf>
    <xf numFmtId="0" fontId="44" fillId="0" borderId="7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3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7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textRotation="90" wrapText="1"/>
    </xf>
    <xf numFmtId="0" fontId="4" fillId="0" borderId="45" xfId="0" applyFont="1" applyFill="1" applyBorder="1" applyAlignment="1">
      <alignment horizontal="center" textRotation="90" wrapText="1"/>
    </xf>
    <xf numFmtId="0" fontId="26" fillId="0" borderId="0" xfId="0" applyFont="1" applyFill="1" applyAlignment="1">
      <alignment horizontal="center"/>
    </xf>
    <xf numFmtId="0" fontId="0" fillId="0" borderId="77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0" fillId="0" borderId="7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textRotation="90" wrapText="1"/>
    </xf>
    <xf numFmtId="0" fontId="5" fillId="0" borderId="50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 textRotation="90" wrapText="1"/>
    </xf>
    <xf numFmtId="0" fontId="1" fillId="0" borderId="81" xfId="0" applyFont="1" applyFill="1" applyBorder="1" applyAlignment="1">
      <alignment horizontal="center" textRotation="90" wrapText="1"/>
    </xf>
    <xf numFmtId="0" fontId="2" fillId="0" borderId="7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textRotation="90" wrapText="1"/>
    </xf>
    <xf numFmtId="0" fontId="5" fillId="0" borderId="84" xfId="0" applyFont="1" applyFill="1" applyBorder="1" applyAlignment="1">
      <alignment horizontal="center" textRotation="90" wrapText="1"/>
    </xf>
    <xf numFmtId="0" fontId="1" fillId="0" borderId="83" xfId="0" applyFont="1" applyFill="1" applyBorder="1" applyAlignment="1">
      <alignment horizontal="center" textRotation="90" wrapText="1"/>
    </xf>
    <xf numFmtId="0" fontId="1" fillId="0" borderId="85" xfId="0" applyFont="1" applyFill="1" applyBorder="1" applyAlignment="1">
      <alignment horizontal="center" textRotation="90" wrapText="1"/>
    </xf>
    <xf numFmtId="0" fontId="26" fillId="0" borderId="86" xfId="0" applyFont="1" applyFill="1" applyBorder="1" applyAlignment="1">
      <alignment horizontal="center" vertical="top" textRotation="90"/>
    </xf>
    <xf numFmtId="0" fontId="26" fillId="0" borderId="49" xfId="0" applyFont="1" applyFill="1" applyBorder="1" applyAlignment="1">
      <alignment horizontal="center" vertical="top" textRotation="90"/>
    </xf>
    <xf numFmtId="1" fontId="5" fillId="0" borderId="15" xfId="0" applyNumberFormat="1" applyFont="1" applyFill="1" applyBorder="1" applyAlignment="1">
      <alignment horizontal="center" textRotation="90" wrapText="1"/>
    </xf>
    <xf numFmtId="1" fontId="5" fillId="0" borderId="20" xfId="0" applyNumberFormat="1" applyFont="1" applyFill="1" applyBorder="1" applyAlignment="1">
      <alignment horizontal="center" textRotation="90" wrapText="1"/>
    </xf>
    <xf numFmtId="0" fontId="2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"/>
  <sheetViews>
    <sheetView zoomScalePageLayoutView="0" workbookViewId="0" topLeftCell="F1">
      <pane ySplit="10" topLeftCell="BM119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5.28125" style="1" customWidth="1"/>
    <col min="2" max="2" width="20.28125" style="2" customWidth="1"/>
    <col min="3" max="3" width="12.28125" style="2" customWidth="1"/>
    <col min="4" max="4" width="15.421875" style="2" customWidth="1"/>
    <col min="5" max="5" width="11.00390625" style="2" customWidth="1"/>
    <col min="6" max="6" width="10.00390625" style="2" customWidth="1"/>
    <col min="7" max="7" width="17.7109375" style="3" customWidth="1"/>
    <col min="8" max="8" width="11.8515625" style="4" hidden="1" customWidth="1"/>
    <col min="9" max="9" width="9.8515625" style="5" customWidth="1"/>
    <col min="10" max="10" width="7.421875" style="2" hidden="1" customWidth="1"/>
    <col min="11" max="11" width="8.421875" style="2" customWidth="1"/>
    <col min="12" max="12" width="10.140625" style="2" hidden="1" customWidth="1"/>
    <col min="13" max="13" width="5.140625" style="2" hidden="1" customWidth="1"/>
    <col min="14" max="14" width="11.7109375" style="2" hidden="1" customWidth="1"/>
    <col min="15" max="15" width="10.421875" style="6" customWidth="1"/>
    <col min="16" max="16" width="14.57421875" style="6" customWidth="1"/>
    <col min="17" max="17" width="28.57421875" style="4" customWidth="1"/>
    <col min="18" max="18" width="9.57421875" style="2" hidden="1" customWidth="1"/>
    <col min="19" max="19" width="6.57421875" style="2" hidden="1" customWidth="1"/>
    <col min="20" max="20" width="8.28125" style="2" hidden="1" customWidth="1"/>
    <col min="21" max="21" width="7.57421875" style="2" hidden="1" customWidth="1"/>
    <col min="22" max="22" width="7.140625" style="2" hidden="1" customWidth="1"/>
    <col min="23" max="23" width="9.140625" style="2" hidden="1" customWidth="1"/>
    <col min="24" max="24" width="5.57421875" style="2" hidden="1" customWidth="1"/>
    <col min="25" max="25" width="5.7109375" style="2" hidden="1" customWidth="1"/>
    <col min="26" max="26" width="7.28125" style="2" hidden="1" customWidth="1"/>
    <col min="27" max="27" width="4.7109375" style="2" hidden="1" customWidth="1"/>
    <col min="28" max="28" width="5.140625" style="2" hidden="1" customWidth="1"/>
    <col min="29" max="29" width="7.57421875" style="2" hidden="1" customWidth="1"/>
    <col min="30" max="30" width="5.57421875" style="2" hidden="1" customWidth="1"/>
    <col min="31" max="31" width="5.8515625" style="2" hidden="1" customWidth="1"/>
    <col min="32" max="32" width="7.57421875" style="2" hidden="1" customWidth="1"/>
    <col min="33" max="33" width="5.421875" style="2" hidden="1" customWidth="1"/>
    <col min="34" max="34" width="5.140625" style="2" hidden="1" customWidth="1"/>
    <col min="35" max="35" width="9.7109375" style="2" hidden="1" customWidth="1"/>
    <col min="36" max="36" width="11.140625" style="8" hidden="1" customWidth="1"/>
    <col min="37" max="37" width="5.8515625" style="2" hidden="1" customWidth="1"/>
    <col min="38" max="38" width="6.57421875" style="2" hidden="1" customWidth="1"/>
    <col min="39" max="39" width="11.8515625" style="8" hidden="1" customWidth="1"/>
    <col min="40" max="40" width="4.7109375" style="2" hidden="1" customWidth="1"/>
    <col min="41" max="41" width="6.140625" style="2" hidden="1" customWidth="1"/>
    <col min="42" max="42" width="8.140625" style="2" hidden="1" customWidth="1"/>
    <col min="43" max="43" width="13.140625" style="4" customWidth="1"/>
    <col min="44" max="44" width="24.00390625" style="4" customWidth="1"/>
    <col min="45" max="16384" width="9.140625" style="2" customWidth="1"/>
  </cols>
  <sheetData>
    <row r="1" spans="4:32" ht="21">
      <c r="D1" s="514"/>
      <c r="E1" s="514"/>
      <c r="S1" s="507" t="e">
        <f>SUM(#REF!)</f>
        <v>#REF!</v>
      </c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7"/>
      <c r="AE1" s="7"/>
      <c r="AF1" s="7"/>
    </row>
    <row r="2" spans="2:44" ht="18" customHeight="1">
      <c r="B2" s="17"/>
      <c r="D2" s="9"/>
      <c r="E2" s="9"/>
      <c r="F2" s="9"/>
      <c r="G2" s="509" t="s">
        <v>5</v>
      </c>
      <c r="H2" s="509"/>
      <c r="I2" s="509"/>
      <c r="J2" s="509"/>
      <c r="K2" s="509"/>
      <c r="L2" s="509"/>
      <c r="M2" s="509"/>
      <c r="N2" s="509"/>
      <c r="O2" s="509"/>
      <c r="P2" s="509"/>
      <c r="Q2" s="10"/>
      <c r="R2" s="10"/>
      <c r="S2" s="10"/>
      <c r="T2" s="10"/>
      <c r="U2" s="10"/>
      <c r="V2" s="10"/>
      <c r="W2" s="10"/>
      <c r="AA2" s="507" t="e">
        <f>#REF!+#REF!+#REF!+#REF!+#REF!+#REF!+#REF!+#REF!</f>
        <v>#REF!</v>
      </c>
      <c r="AB2" s="508"/>
      <c r="AC2" s="508"/>
      <c r="AO2" s="4" t="s">
        <v>6</v>
      </c>
      <c r="AP2" s="4"/>
      <c r="AR2" s="11"/>
    </row>
    <row r="3" spans="4:42" ht="17.25">
      <c r="D3" s="12"/>
      <c r="E3" s="12"/>
      <c r="F3" s="1"/>
      <c r="G3" s="540" t="s">
        <v>7</v>
      </c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10"/>
      <c r="U3" s="10"/>
      <c r="V3" s="10"/>
      <c r="W3" s="10"/>
      <c r="AE3" s="510" t="e">
        <f>S1+AA2</f>
        <v>#REF!</v>
      </c>
      <c r="AF3" s="510"/>
      <c r="AO3" s="8"/>
      <c r="AP3" s="8"/>
    </row>
    <row r="4" spans="2:44" ht="17.25">
      <c r="B4" s="13"/>
      <c r="D4" s="12"/>
      <c r="E4" s="12"/>
      <c r="F4" s="1"/>
      <c r="G4" s="540" t="s">
        <v>8</v>
      </c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I4" s="516"/>
      <c r="AJ4" s="516"/>
      <c r="AK4" s="516"/>
      <c r="AL4" s="516"/>
      <c r="AM4" s="516"/>
      <c r="AN4" s="516"/>
      <c r="AO4" s="516"/>
      <c r="AP4" s="516"/>
      <c r="AQ4" s="516"/>
      <c r="AR4" s="516"/>
    </row>
    <row r="5" spans="2:44" ht="20.25" customHeight="1">
      <c r="B5" s="13"/>
      <c r="D5" s="12"/>
      <c r="E5" s="12"/>
      <c r="F5" s="1"/>
      <c r="G5" s="540" t="s">
        <v>9</v>
      </c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14"/>
      <c r="W5" s="536" t="e">
        <f>#REF!+#REF!+#REF!+#REF!+#REF!+#REF!+#REF!+#REF!+#REF!+#REF!+#REF!+#REF!+#REF!+#REF!+#REF!+#REF!+#REF!+#REF!+#REF!+#REF!+#REF!+#REF!+#REF!+#REF!+#REF!+#REF!+#REF!+#REF!+#REF!+#REF!</f>
        <v>#REF!</v>
      </c>
      <c r="X5" s="537"/>
      <c r="Y5" s="537"/>
      <c r="Z5" s="537"/>
      <c r="AA5" s="537"/>
      <c r="AB5" s="537"/>
      <c r="AC5" s="537"/>
      <c r="AD5" s="14"/>
      <c r="AE5" s="14"/>
      <c r="AF5" s="14"/>
      <c r="AG5" s="14"/>
      <c r="AI5" s="513"/>
      <c r="AJ5" s="513"/>
      <c r="AK5" s="513"/>
      <c r="AL5" s="513"/>
      <c r="AM5" s="513"/>
      <c r="AN5" s="513"/>
      <c r="AO5" s="513"/>
      <c r="AP5" s="513"/>
      <c r="AQ5" s="513"/>
      <c r="AR5" s="513"/>
    </row>
    <row r="6" spans="2:47" ht="16.5" customHeight="1">
      <c r="B6" s="13"/>
      <c r="D6" s="12"/>
      <c r="E6" s="12"/>
      <c r="F6" s="12"/>
      <c r="G6" s="540" t="s">
        <v>10</v>
      </c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15"/>
      <c r="AT6" s="15"/>
      <c r="AU6" s="15"/>
    </row>
    <row r="7" spans="2:46" ht="20.25" customHeight="1">
      <c r="B7" s="516"/>
      <c r="C7" s="516"/>
      <c r="D7" s="516"/>
      <c r="E7" s="16"/>
      <c r="F7" s="1"/>
      <c r="G7" s="540" t="s">
        <v>11</v>
      </c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I7" s="517"/>
      <c r="AJ7" s="517"/>
      <c r="AK7" s="517"/>
      <c r="AL7" s="517"/>
      <c r="AM7" s="517"/>
      <c r="AN7" s="517"/>
      <c r="AO7" s="517"/>
      <c r="AP7" s="517"/>
      <c r="AQ7" s="517"/>
      <c r="AR7" s="51"/>
      <c r="AT7" s="6"/>
    </row>
    <row r="8" spans="2:46" ht="24.75" customHeight="1" thickBot="1">
      <c r="B8" s="63" t="s">
        <v>12</v>
      </c>
      <c r="D8" s="18"/>
      <c r="E8" s="18"/>
      <c r="G8" s="506" t="s">
        <v>424</v>
      </c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19"/>
      <c r="T8" s="19"/>
      <c r="U8" s="19"/>
      <c r="V8" s="19"/>
      <c r="W8" s="19"/>
      <c r="X8" s="19"/>
      <c r="Y8" s="19"/>
      <c r="Z8" s="19"/>
      <c r="AA8" s="20"/>
      <c r="AB8" s="20"/>
      <c r="AC8" s="20"/>
      <c r="AD8" s="20"/>
      <c r="AE8" s="20"/>
      <c r="AF8" s="20"/>
      <c r="AG8" s="20"/>
      <c r="AI8" s="65"/>
      <c r="AJ8" s="66"/>
      <c r="AK8" s="65"/>
      <c r="AL8" s="65"/>
      <c r="AM8" s="66"/>
      <c r="AN8" s="65"/>
      <c r="AO8" s="65"/>
      <c r="AP8" s="65"/>
      <c r="AQ8" s="67"/>
      <c r="AR8" s="67"/>
      <c r="AS8" s="6"/>
      <c r="AT8" s="6"/>
    </row>
    <row r="9" spans="1:44" s="21" customFormat="1" ht="90" customHeight="1">
      <c r="A9" s="538" t="s">
        <v>13</v>
      </c>
      <c r="B9" s="521" t="s">
        <v>0</v>
      </c>
      <c r="C9" s="521" t="s">
        <v>14</v>
      </c>
      <c r="D9" s="521" t="s">
        <v>15</v>
      </c>
      <c r="E9" s="521" t="s">
        <v>16</v>
      </c>
      <c r="F9" s="541" t="s">
        <v>17</v>
      </c>
      <c r="G9" s="541" t="s">
        <v>18</v>
      </c>
      <c r="H9" s="543" t="s">
        <v>19</v>
      </c>
      <c r="I9" s="532" t="s">
        <v>20</v>
      </c>
      <c r="J9" s="521" t="s">
        <v>21</v>
      </c>
      <c r="K9" s="534" t="s">
        <v>22</v>
      </c>
      <c r="L9" s="521" t="s">
        <v>23</v>
      </c>
      <c r="M9" s="521" t="s">
        <v>23</v>
      </c>
      <c r="N9" s="521" t="s">
        <v>23</v>
      </c>
      <c r="O9" s="521" t="s">
        <v>21</v>
      </c>
      <c r="P9" s="530" t="s">
        <v>25</v>
      </c>
      <c r="Q9" s="523" t="s">
        <v>26</v>
      </c>
      <c r="R9" s="520" t="s">
        <v>191</v>
      </c>
      <c r="S9" s="520"/>
      <c r="T9" s="520"/>
      <c r="U9" s="521" t="s">
        <v>192</v>
      </c>
      <c r="V9" s="521"/>
      <c r="W9" s="521"/>
      <c r="X9" s="521" t="s">
        <v>27</v>
      </c>
      <c r="Y9" s="521"/>
      <c r="Z9" s="521"/>
      <c r="AA9" s="521" t="s">
        <v>193</v>
      </c>
      <c r="AB9" s="521"/>
      <c r="AC9" s="521"/>
      <c r="AD9" s="521" t="s">
        <v>194</v>
      </c>
      <c r="AE9" s="521"/>
      <c r="AF9" s="521"/>
      <c r="AG9" s="521" t="s">
        <v>28</v>
      </c>
      <c r="AH9" s="521"/>
      <c r="AI9" s="522"/>
      <c r="AJ9" s="64" t="s">
        <v>29</v>
      </c>
      <c r="AK9" s="525" t="s">
        <v>30</v>
      </c>
      <c r="AL9" s="522"/>
      <c r="AM9" s="64" t="s">
        <v>31</v>
      </c>
      <c r="AN9" s="522" t="s">
        <v>32</v>
      </c>
      <c r="AO9" s="522"/>
      <c r="AP9" s="526"/>
      <c r="AQ9" s="527" t="s">
        <v>33</v>
      </c>
      <c r="AR9" s="518" t="s">
        <v>34</v>
      </c>
    </row>
    <row r="10" spans="1:44" s="28" customFormat="1" ht="32.25" customHeight="1">
      <c r="A10" s="539"/>
      <c r="B10" s="529"/>
      <c r="C10" s="529"/>
      <c r="D10" s="529"/>
      <c r="E10" s="529"/>
      <c r="F10" s="542"/>
      <c r="G10" s="542"/>
      <c r="H10" s="515"/>
      <c r="I10" s="533"/>
      <c r="J10" s="529"/>
      <c r="K10" s="535"/>
      <c r="L10" s="529"/>
      <c r="M10" s="529"/>
      <c r="N10" s="529"/>
      <c r="O10" s="529"/>
      <c r="P10" s="531"/>
      <c r="Q10" s="524"/>
      <c r="R10" s="22" t="s">
        <v>35</v>
      </c>
      <c r="S10" s="23" t="s">
        <v>36</v>
      </c>
      <c r="T10" s="24" t="s">
        <v>37</v>
      </c>
      <c r="U10" s="24" t="s">
        <v>35</v>
      </c>
      <c r="V10" s="25" t="s">
        <v>36</v>
      </c>
      <c r="W10" s="24" t="s">
        <v>37</v>
      </c>
      <c r="X10" s="24" t="s">
        <v>35</v>
      </c>
      <c r="Y10" s="25" t="s">
        <v>36</v>
      </c>
      <c r="Z10" s="24" t="s">
        <v>37</v>
      </c>
      <c r="AA10" s="24" t="s">
        <v>35</v>
      </c>
      <c r="AB10" s="25" t="s">
        <v>36</v>
      </c>
      <c r="AC10" s="24" t="s">
        <v>37</v>
      </c>
      <c r="AD10" s="24" t="s">
        <v>35</v>
      </c>
      <c r="AE10" s="25" t="s">
        <v>36</v>
      </c>
      <c r="AF10" s="24" t="s">
        <v>37</v>
      </c>
      <c r="AG10" s="24" t="s">
        <v>35</v>
      </c>
      <c r="AH10" s="25" t="s">
        <v>36</v>
      </c>
      <c r="AI10" s="24" t="s">
        <v>37</v>
      </c>
      <c r="AJ10" s="26"/>
      <c r="AK10" s="24" t="s">
        <v>35</v>
      </c>
      <c r="AL10" s="25" t="s">
        <v>36</v>
      </c>
      <c r="AM10" s="26"/>
      <c r="AN10" s="24" t="s">
        <v>35</v>
      </c>
      <c r="AO10" s="25" t="s">
        <v>36</v>
      </c>
      <c r="AP10" s="27" t="s">
        <v>37</v>
      </c>
      <c r="AQ10" s="528"/>
      <c r="AR10" s="519"/>
    </row>
    <row r="11" spans="1:44" s="42" customFormat="1" ht="12.75" customHeight="1">
      <c r="A11" s="29"/>
      <c r="B11" s="30">
        <v>3</v>
      </c>
      <c r="C11" s="30">
        <v>4</v>
      </c>
      <c r="D11" s="30">
        <v>5</v>
      </c>
      <c r="E11" s="30">
        <v>6</v>
      </c>
      <c r="F11" s="30">
        <v>7</v>
      </c>
      <c r="G11" s="31">
        <v>8</v>
      </c>
      <c r="H11" s="32"/>
      <c r="I11" s="33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4"/>
      <c r="P11" s="34"/>
      <c r="Q11" s="35"/>
      <c r="R11" s="36">
        <v>16</v>
      </c>
      <c r="S11" s="37">
        <v>17</v>
      </c>
      <c r="T11" s="30">
        <v>18</v>
      </c>
      <c r="U11" s="30">
        <v>19</v>
      </c>
      <c r="V11" s="37">
        <v>20</v>
      </c>
      <c r="W11" s="30">
        <v>21</v>
      </c>
      <c r="X11" s="30">
        <v>22</v>
      </c>
      <c r="Y11" s="37">
        <v>23</v>
      </c>
      <c r="Z11" s="30">
        <v>24</v>
      </c>
      <c r="AA11" s="30">
        <v>25</v>
      </c>
      <c r="AB11" s="30">
        <v>26</v>
      </c>
      <c r="AC11" s="30">
        <v>27</v>
      </c>
      <c r="AD11" s="30"/>
      <c r="AE11" s="30"/>
      <c r="AF11" s="30"/>
      <c r="AG11" s="30">
        <v>28</v>
      </c>
      <c r="AH11" s="30">
        <v>29</v>
      </c>
      <c r="AI11" s="30">
        <v>30</v>
      </c>
      <c r="AJ11" s="38"/>
      <c r="AK11" s="30">
        <v>31</v>
      </c>
      <c r="AL11" s="30">
        <v>32</v>
      </c>
      <c r="AM11" s="38"/>
      <c r="AN11" s="30">
        <v>34</v>
      </c>
      <c r="AO11" s="30">
        <v>35</v>
      </c>
      <c r="AP11" s="39">
        <v>36</v>
      </c>
      <c r="AQ11" s="40"/>
      <c r="AR11" s="41"/>
    </row>
    <row r="12" spans="1:44" s="101" customFormat="1" ht="48" customHeight="1">
      <c r="A12" s="86">
        <v>1</v>
      </c>
      <c r="B12" s="87" t="s">
        <v>38</v>
      </c>
      <c r="C12" s="87" t="s">
        <v>39</v>
      </c>
      <c r="D12" s="74" t="s">
        <v>40</v>
      </c>
      <c r="E12" s="88" t="s">
        <v>41</v>
      </c>
      <c r="F12" s="89" t="s">
        <v>42</v>
      </c>
      <c r="G12" s="89" t="s">
        <v>43</v>
      </c>
      <c r="H12" s="90" t="s">
        <v>44</v>
      </c>
      <c r="I12" s="91">
        <v>1</v>
      </c>
      <c r="J12" s="87">
        <v>4.08</v>
      </c>
      <c r="K12" s="87">
        <v>17697</v>
      </c>
      <c r="L12" s="92">
        <f aca="true" t="shared" si="0" ref="L12:L30">K12*J12</f>
        <v>72203.76</v>
      </c>
      <c r="M12" s="92"/>
      <c r="N12" s="92">
        <f aca="true" t="shared" si="1" ref="N12:N19">L12+M12</f>
        <v>72203.76</v>
      </c>
      <c r="O12" s="93">
        <v>6.95</v>
      </c>
      <c r="P12" s="94">
        <f>O12*K12</f>
        <v>122994.15000000001</v>
      </c>
      <c r="Q12" s="95">
        <f aca="true" t="shared" si="2" ref="Q12:Q73">P12*I12</f>
        <v>122994.15000000001</v>
      </c>
      <c r="R12" s="94"/>
      <c r="S12" s="96"/>
      <c r="T12" s="94"/>
      <c r="U12" s="97">
        <v>1</v>
      </c>
      <c r="V12" s="96">
        <v>40</v>
      </c>
      <c r="W12" s="92">
        <f aca="true" t="shared" si="3" ref="W12:W70">17697*U12*V12/100</f>
        <v>7078.8</v>
      </c>
      <c r="X12" s="92"/>
      <c r="Y12" s="87"/>
      <c r="Z12" s="92">
        <f>10890*X12*Y12/100</f>
        <v>0</v>
      </c>
      <c r="AA12" s="92"/>
      <c r="AB12" s="92"/>
      <c r="AC12" s="92"/>
      <c r="AD12" s="94">
        <v>1</v>
      </c>
      <c r="AE12" s="94">
        <v>30</v>
      </c>
      <c r="AF12" s="94">
        <f aca="true" t="shared" si="4" ref="AF12:AF36">17697*AD12*AE12/100</f>
        <v>5309.1</v>
      </c>
      <c r="AG12" s="92"/>
      <c r="AH12" s="92"/>
      <c r="AI12" s="92"/>
      <c r="AJ12" s="95"/>
      <c r="AK12" s="94">
        <v>1</v>
      </c>
      <c r="AL12" s="94">
        <v>10</v>
      </c>
      <c r="AM12" s="94">
        <f aca="true" t="shared" si="5" ref="AM12:AM74">Q12*10/100</f>
        <v>12299.415</v>
      </c>
      <c r="AN12" s="92"/>
      <c r="AO12" s="92"/>
      <c r="AP12" s="98">
        <f aca="true" t="shared" si="6" ref="AP12:AP19">17697*AN12*AO12/100</f>
        <v>0</v>
      </c>
      <c r="AQ12" s="99">
        <f aca="true" t="shared" si="7" ref="AQ12:AQ60">T12+W12+AC12+AF12+AJ12+AM12+AP12</f>
        <v>24687.315000000002</v>
      </c>
      <c r="AR12" s="100">
        <f aca="true" t="shared" si="8" ref="AR12:AR60">Q12+AQ12</f>
        <v>147681.46500000003</v>
      </c>
    </row>
    <row r="13" spans="1:44" s="101" customFormat="1" ht="48" customHeight="1">
      <c r="A13" s="86">
        <v>2</v>
      </c>
      <c r="B13" s="87" t="s">
        <v>45</v>
      </c>
      <c r="C13" s="87" t="s">
        <v>39</v>
      </c>
      <c r="D13" s="87" t="s">
        <v>46</v>
      </c>
      <c r="E13" s="102" t="s">
        <v>47</v>
      </c>
      <c r="F13" s="103" t="s">
        <v>42</v>
      </c>
      <c r="G13" s="89" t="s">
        <v>48</v>
      </c>
      <c r="H13" s="90" t="s">
        <v>49</v>
      </c>
      <c r="I13" s="104">
        <v>1</v>
      </c>
      <c r="J13" s="87">
        <v>3.8</v>
      </c>
      <c r="K13" s="87">
        <v>17697</v>
      </c>
      <c r="L13" s="92">
        <f t="shared" si="0"/>
        <v>67248.59999999999</v>
      </c>
      <c r="M13" s="92"/>
      <c r="N13" s="92">
        <f t="shared" si="1"/>
        <v>67248.59999999999</v>
      </c>
      <c r="O13" s="93">
        <v>6.6</v>
      </c>
      <c r="P13" s="94">
        <f aca="true" t="shared" si="9" ref="P13:P73">O13*K13</f>
        <v>116800.2</v>
      </c>
      <c r="Q13" s="95">
        <f t="shared" si="2"/>
        <v>116800.2</v>
      </c>
      <c r="R13" s="97"/>
      <c r="S13" s="87"/>
      <c r="T13" s="92">
        <f>13613*R13*S13/100</f>
        <v>0</v>
      </c>
      <c r="U13" s="97">
        <v>1</v>
      </c>
      <c r="V13" s="96">
        <v>40</v>
      </c>
      <c r="W13" s="92">
        <f t="shared" si="3"/>
        <v>7078.8</v>
      </c>
      <c r="X13" s="92"/>
      <c r="Y13" s="87"/>
      <c r="Z13" s="92">
        <f>10890*X13*Y13/100</f>
        <v>0</v>
      </c>
      <c r="AA13" s="92"/>
      <c r="AB13" s="92"/>
      <c r="AC13" s="92">
        <f>17697*AA13*AB13/100</f>
        <v>0</v>
      </c>
      <c r="AD13" s="92"/>
      <c r="AE13" s="92"/>
      <c r="AF13" s="94">
        <f t="shared" si="4"/>
        <v>0</v>
      </c>
      <c r="AG13" s="92"/>
      <c r="AH13" s="92"/>
      <c r="AI13" s="92"/>
      <c r="AJ13" s="95"/>
      <c r="AK13" s="94">
        <v>1</v>
      </c>
      <c r="AL13" s="94">
        <v>10</v>
      </c>
      <c r="AM13" s="94">
        <f t="shared" si="5"/>
        <v>11680.02</v>
      </c>
      <c r="AN13" s="92"/>
      <c r="AO13" s="92"/>
      <c r="AP13" s="98">
        <f t="shared" si="6"/>
        <v>0</v>
      </c>
      <c r="AQ13" s="99">
        <f t="shared" si="7"/>
        <v>18758.82</v>
      </c>
      <c r="AR13" s="100">
        <f t="shared" si="8"/>
        <v>135559.02</v>
      </c>
    </row>
    <row r="14" spans="1:44" s="109" customFormat="1" ht="60.75" customHeight="1">
      <c r="A14" s="105">
        <v>3</v>
      </c>
      <c r="B14" s="106" t="s">
        <v>50</v>
      </c>
      <c r="C14" s="107" t="s">
        <v>39</v>
      </c>
      <c r="D14" s="43" t="s">
        <v>51</v>
      </c>
      <c r="E14" s="78" t="s">
        <v>52</v>
      </c>
      <c r="F14" s="76" t="s">
        <v>42</v>
      </c>
      <c r="G14" s="89" t="s">
        <v>48</v>
      </c>
      <c r="H14" s="90" t="s">
        <v>49</v>
      </c>
      <c r="I14" s="91">
        <v>1</v>
      </c>
      <c r="J14" s="107">
        <v>3.8</v>
      </c>
      <c r="K14" s="87">
        <v>17697</v>
      </c>
      <c r="L14" s="92">
        <f t="shared" si="0"/>
        <v>67248.59999999999</v>
      </c>
      <c r="M14" s="92"/>
      <c r="N14" s="92">
        <f t="shared" si="1"/>
        <v>67248.59999999999</v>
      </c>
      <c r="O14" s="93">
        <v>6.6</v>
      </c>
      <c r="P14" s="94">
        <f t="shared" si="9"/>
        <v>116800.2</v>
      </c>
      <c r="Q14" s="95">
        <f t="shared" si="2"/>
        <v>116800.2</v>
      </c>
      <c r="R14" s="97"/>
      <c r="S14" s="107"/>
      <c r="T14" s="92">
        <f>13613*R14*S14/100</f>
        <v>0</v>
      </c>
      <c r="U14" s="97">
        <v>1</v>
      </c>
      <c r="V14" s="108">
        <v>40</v>
      </c>
      <c r="W14" s="92">
        <f t="shared" si="3"/>
        <v>7078.8</v>
      </c>
      <c r="X14" s="92"/>
      <c r="Y14" s="107"/>
      <c r="Z14" s="92">
        <f>10890*X14*Y14/100</f>
        <v>0</v>
      </c>
      <c r="AA14" s="92"/>
      <c r="AB14" s="92"/>
      <c r="AC14" s="92">
        <f>17697*AA14*AB14/100</f>
        <v>0</v>
      </c>
      <c r="AD14" s="92"/>
      <c r="AE14" s="92"/>
      <c r="AF14" s="94">
        <f t="shared" si="4"/>
        <v>0</v>
      </c>
      <c r="AG14" s="92"/>
      <c r="AH14" s="92"/>
      <c r="AI14" s="92"/>
      <c r="AJ14" s="95"/>
      <c r="AK14" s="94">
        <v>1</v>
      </c>
      <c r="AL14" s="94">
        <v>10</v>
      </c>
      <c r="AM14" s="94">
        <f t="shared" si="5"/>
        <v>11680.02</v>
      </c>
      <c r="AN14" s="92"/>
      <c r="AO14" s="92"/>
      <c r="AP14" s="98">
        <f t="shared" si="6"/>
        <v>0</v>
      </c>
      <c r="AQ14" s="99">
        <f t="shared" si="7"/>
        <v>18758.82</v>
      </c>
      <c r="AR14" s="100">
        <f t="shared" si="8"/>
        <v>135559.02</v>
      </c>
    </row>
    <row r="15" spans="1:44" s="109" customFormat="1" ht="54.75" customHeight="1">
      <c r="A15" s="105">
        <v>4</v>
      </c>
      <c r="B15" s="106" t="s">
        <v>53</v>
      </c>
      <c r="C15" s="110" t="s">
        <v>39</v>
      </c>
      <c r="D15" s="74" t="s">
        <v>54</v>
      </c>
      <c r="E15" s="111" t="s">
        <v>55</v>
      </c>
      <c r="F15" s="76" t="s">
        <v>42</v>
      </c>
      <c r="G15" s="89" t="s">
        <v>56</v>
      </c>
      <c r="H15" s="90" t="s">
        <v>49</v>
      </c>
      <c r="I15" s="91">
        <v>1</v>
      </c>
      <c r="J15" s="107">
        <v>3.43</v>
      </c>
      <c r="K15" s="87">
        <v>17697</v>
      </c>
      <c r="L15" s="92">
        <f t="shared" si="0"/>
        <v>60700.71000000001</v>
      </c>
      <c r="M15" s="92"/>
      <c r="N15" s="92">
        <f t="shared" si="1"/>
        <v>60700.71000000001</v>
      </c>
      <c r="O15" s="93">
        <v>6.6</v>
      </c>
      <c r="P15" s="94">
        <f t="shared" si="9"/>
        <v>116800.2</v>
      </c>
      <c r="Q15" s="95">
        <f t="shared" si="2"/>
        <v>116800.2</v>
      </c>
      <c r="R15" s="97"/>
      <c r="S15" s="107"/>
      <c r="T15" s="92"/>
      <c r="U15" s="97">
        <v>1</v>
      </c>
      <c r="V15" s="107">
        <v>0</v>
      </c>
      <c r="W15" s="92">
        <f t="shared" si="3"/>
        <v>0</v>
      </c>
      <c r="X15" s="92"/>
      <c r="Y15" s="107"/>
      <c r="Z15" s="92"/>
      <c r="AA15" s="92"/>
      <c r="AB15" s="92"/>
      <c r="AC15" s="92">
        <f>17697*AA15*AB15/100</f>
        <v>0</v>
      </c>
      <c r="AD15" s="92"/>
      <c r="AE15" s="92"/>
      <c r="AF15" s="94">
        <f t="shared" si="4"/>
        <v>0</v>
      </c>
      <c r="AG15" s="92"/>
      <c r="AH15" s="92"/>
      <c r="AI15" s="92"/>
      <c r="AJ15" s="95"/>
      <c r="AK15" s="94">
        <v>1</v>
      </c>
      <c r="AL15" s="94">
        <v>10</v>
      </c>
      <c r="AM15" s="94">
        <f t="shared" si="5"/>
        <v>11680.02</v>
      </c>
      <c r="AN15" s="92"/>
      <c r="AO15" s="92"/>
      <c r="AP15" s="98">
        <f t="shared" si="6"/>
        <v>0</v>
      </c>
      <c r="AQ15" s="99">
        <f t="shared" si="7"/>
        <v>11680.02</v>
      </c>
      <c r="AR15" s="100">
        <f t="shared" si="8"/>
        <v>128480.22</v>
      </c>
    </row>
    <row r="16" spans="1:44" s="116" customFormat="1" ht="39.75" customHeight="1">
      <c r="A16" s="86">
        <v>5</v>
      </c>
      <c r="B16" s="58" t="s">
        <v>57</v>
      </c>
      <c r="C16" s="58" t="s">
        <v>39</v>
      </c>
      <c r="D16" s="43" t="s">
        <v>58</v>
      </c>
      <c r="E16" s="78" t="s">
        <v>59</v>
      </c>
      <c r="F16" s="76" t="s">
        <v>42</v>
      </c>
      <c r="G16" s="89" t="s">
        <v>60</v>
      </c>
      <c r="H16" s="90" t="s">
        <v>61</v>
      </c>
      <c r="I16" s="112">
        <v>1</v>
      </c>
      <c r="J16" s="58">
        <v>3.58</v>
      </c>
      <c r="K16" s="87">
        <v>17697</v>
      </c>
      <c r="L16" s="92">
        <f t="shared" si="0"/>
        <v>63355.26</v>
      </c>
      <c r="M16" s="92"/>
      <c r="N16" s="113">
        <f t="shared" si="1"/>
        <v>63355.26</v>
      </c>
      <c r="O16" s="93">
        <v>6.15</v>
      </c>
      <c r="P16" s="94">
        <f t="shared" si="9"/>
        <v>108836.55</v>
      </c>
      <c r="Q16" s="95">
        <f t="shared" si="2"/>
        <v>108836.55</v>
      </c>
      <c r="R16" s="114"/>
      <c r="S16" s="58"/>
      <c r="T16" s="92">
        <f>13613*R16*S16/100</f>
        <v>0</v>
      </c>
      <c r="U16" s="114">
        <v>1</v>
      </c>
      <c r="V16" s="58">
        <v>0</v>
      </c>
      <c r="W16" s="92">
        <f t="shared" si="3"/>
        <v>0</v>
      </c>
      <c r="X16" s="92"/>
      <c r="Y16" s="58"/>
      <c r="Z16" s="92">
        <f>10890*X16*Y16/100</f>
        <v>0</v>
      </c>
      <c r="AA16" s="92"/>
      <c r="AB16" s="113"/>
      <c r="AC16" s="92"/>
      <c r="AD16" s="92"/>
      <c r="AE16" s="92"/>
      <c r="AF16" s="94">
        <f t="shared" si="4"/>
        <v>0</v>
      </c>
      <c r="AG16" s="92"/>
      <c r="AH16" s="113"/>
      <c r="AI16" s="113"/>
      <c r="AJ16" s="115"/>
      <c r="AK16" s="94">
        <v>1</v>
      </c>
      <c r="AL16" s="94">
        <v>10</v>
      </c>
      <c r="AM16" s="94">
        <f t="shared" si="5"/>
        <v>10883.655</v>
      </c>
      <c r="AN16" s="113"/>
      <c r="AO16" s="113"/>
      <c r="AP16" s="98">
        <f t="shared" si="6"/>
        <v>0</v>
      </c>
      <c r="AQ16" s="99">
        <f t="shared" si="7"/>
        <v>10883.655</v>
      </c>
      <c r="AR16" s="100">
        <f t="shared" si="8"/>
        <v>119720.205</v>
      </c>
    </row>
    <row r="17" spans="1:44" s="116" customFormat="1" ht="49.5" customHeight="1">
      <c r="A17" s="86">
        <v>6</v>
      </c>
      <c r="B17" s="58" t="s">
        <v>62</v>
      </c>
      <c r="C17" s="58" t="s">
        <v>39</v>
      </c>
      <c r="D17" s="43" t="s">
        <v>63</v>
      </c>
      <c r="E17" s="78" t="s">
        <v>64</v>
      </c>
      <c r="F17" s="76" t="s">
        <v>42</v>
      </c>
      <c r="G17" s="89" t="s">
        <v>65</v>
      </c>
      <c r="H17" s="117" t="s">
        <v>66</v>
      </c>
      <c r="I17" s="112">
        <v>1</v>
      </c>
      <c r="J17" s="58">
        <v>3.16</v>
      </c>
      <c r="K17" s="87">
        <v>17697</v>
      </c>
      <c r="L17" s="92">
        <f t="shared" si="0"/>
        <v>55922.520000000004</v>
      </c>
      <c r="M17" s="92"/>
      <c r="N17" s="113">
        <f t="shared" si="1"/>
        <v>55922.520000000004</v>
      </c>
      <c r="O17" s="93">
        <v>5.31</v>
      </c>
      <c r="P17" s="94">
        <f t="shared" si="9"/>
        <v>93971.06999999999</v>
      </c>
      <c r="Q17" s="95">
        <f t="shared" si="2"/>
        <v>93971.06999999999</v>
      </c>
      <c r="R17" s="114">
        <v>1</v>
      </c>
      <c r="S17" s="60">
        <v>30</v>
      </c>
      <c r="T17" s="92">
        <f>17697*R17*S17/100</f>
        <v>5309.1</v>
      </c>
      <c r="U17" s="114">
        <v>1</v>
      </c>
      <c r="V17" s="60">
        <v>30</v>
      </c>
      <c r="W17" s="92">
        <f t="shared" si="3"/>
        <v>5309.1</v>
      </c>
      <c r="X17" s="92"/>
      <c r="Y17" s="58"/>
      <c r="Z17" s="92"/>
      <c r="AA17" s="92"/>
      <c r="AB17" s="113"/>
      <c r="AC17" s="92">
        <f>17697*AA17*AB17/100</f>
        <v>0</v>
      </c>
      <c r="AD17" s="92"/>
      <c r="AE17" s="92"/>
      <c r="AF17" s="94">
        <f t="shared" si="4"/>
        <v>0</v>
      </c>
      <c r="AG17" s="92"/>
      <c r="AH17" s="113"/>
      <c r="AI17" s="113"/>
      <c r="AJ17" s="115"/>
      <c r="AK17" s="94">
        <v>1</v>
      </c>
      <c r="AL17" s="94">
        <v>10</v>
      </c>
      <c r="AM17" s="94">
        <f t="shared" si="5"/>
        <v>9397.107</v>
      </c>
      <c r="AN17" s="113"/>
      <c r="AO17" s="113"/>
      <c r="AP17" s="98">
        <f t="shared" si="6"/>
        <v>0</v>
      </c>
      <c r="AQ17" s="99">
        <f t="shared" si="7"/>
        <v>20015.307</v>
      </c>
      <c r="AR17" s="100">
        <f t="shared" si="8"/>
        <v>113986.377</v>
      </c>
    </row>
    <row r="18" spans="1:44" s="116" customFormat="1" ht="49.5" customHeight="1">
      <c r="A18" s="86">
        <v>7</v>
      </c>
      <c r="B18" s="58" t="s">
        <v>4</v>
      </c>
      <c r="C18" s="58" t="s">
        <v>39</v>
      </c>
      <c r="D18" s="43" t="s">
        <v>67</v>
      </c>
      <c r="E18" s="118" t="s">
        <v>68</v>
      </c>
      <c r="F18" s="76" t="s">
        <v>69</v>
      </c>
      <c r="G18" s="89" t="s">
        <v>70</v>
      </c>
      <c r="H18" s="117" t="s">
        <v>71</v>
      </c>
      <c r="I18" s="112">
        <v>1</v>
      </c>
      <c r="J18" s="58">
        <v>2.64</v>
      </c>
      <c r="K18" s="87">
        <v>17697</v>
      </c>
      <c r="L18" s="92">
        <f t="shared" si="0"/>
        <v>46720.08</v>
      </c>
      <c r="M18" s="92"/>
      <c r="N18" s="113">
        <f t="shared" si="1"/>
        <v>46720.08</v>
      </c>
      <c r="O18" s="93">
        <v>4.83</v>
      </c>
      <c r="P18" s="94">
        <f t="shared" si="9"/>
        <v>85476.51</v>
      </c>
      <c r="Q18" s="95">
        <f t="shared" si="2"/>
        <v>85476.51</v>
      </c>
      <c r="R18" s="114"/>
      <c r="S18" s="58"/>
      <c r="T18" s="92">
        <f>13613*R18*S18/100</f>
        <v>0</v>
      </c>
      <c r="U18" s="114">
        <v>1</v>
      </c>
      <c r="V18" s="58">
        <v>0</v>
      </c>
      <c r="W18" s="92">
        <f t="shared" si="3"/>
        <v>0</v>
      </c>
      <c r="X18" s="92"/>
      <c r="Y18" s="58"/>
      <c r="Z18" s="92">
        <f>10890*X18*Y18/100</f>
        <v>0</v>
      </c>
      <c r="AA18" s="119"/>
      <c r="AB18" s="113"/>
      <c r="AC18" s="92"/>
      <c r="AD18" s="92"/>
      <c r="AE18" s="92"/>
      <c r="AF18" s="94">
        <f t="shared" si="4"/>
        <v>0</v>
      </c>
      <c r="AG18" s="92"/>
      <c r="AH18" s="113"/>
      <c r="AI18" s="113"/>
      <c r="AJ18" s="115"/>
      <c r="AK18" s="94">
        <v>1</v>
      </c>
      <c r="AL18" s="94">
        <v>10</v>
      </c>
      <c r="AM18" s="94">
        <f t="shared" si="5"/>
        <v>8547.651</v>
      </c>
      <c r="AN18" s="113"/>
      <c r="AO18" s="113"/>
      <c r="AP18" s="98">
        <f t="shared" si="6"/>
        <v>0</v>
      </c>
      <c r="AQ18" s="99">
        <f t="shared" si="7"/>
        <v>8547.651</v>
      </c>
      <c r="AR18" s="100">
        <f t="shared" si="8"/>
        <v>94024.161</v>
      </c>
    </row>
    <row r="19" spans="1:44" s="116" customFormat="1" ht="48.75" customHeight="1">
      <c r="A19" s="105">
        <v>8</v>
      </c>
      <c r="B19" s="43" t="s">
        <v>72</v>
      </c>
      <c r="C19" s="58" t="s">
        <v>39</v>
      </c>
      <c r="D19" s="43" t="s">
        <v>73</v>
      </c>
      <c r="E19" s="78" t="s">
        <v>74</v>
      </c>
      <c r="F19" s="76" t="s">
        <v>75</v>
      </c>
      <c r="G19" s="89" t="s">
        <v>76</v>
      </c>
      <c r="H19" s="117" t="s">
        <v>77</v>
      </c>
      <c r="I19" s="112">
        <v>0.5</v>
      </c>
      <c r="J19" s="120">
        <v>1.55</v>
      </c>
      <c r="K19" s="87">
        <v>17697</v>
      </c>
      <c r="L19" s="92">
        <f t="shared" si="0"/>
        <v>27430.350000000002</v>
      </c>
      <c r="M19" s="92"/>
      <c r="N19" s="113">
        <f t="shared" si="1"/>
        <v>27430.350000000002</v>
      </c>
      <c r="O19" s="93">
        <v>2.94</v>
      </c>
      <c r="P19" s="94">
        <f t="shared" si="9"/>
        <v>52029.18</v>
      </c>
      <c r="Q19" s="95">
        <f t="shared" si="2"/>
        <v>26014.59</v>
      </c>
      <c r="R19" s="114"/>
      <c r="S19" s="58"/>
      <c r="T19" s="92">
        <f>13613*R19*S19/100</f>
        <v>0</v>
      </c>
      <c r="U19" s="114">
        <v>0.5</v>
      </c>
      <c r="V19" s="58">
        <v>0</v>
      </c>
      <c r="W19" s="92">
        <f t="shared" si="3"/>
        <v>0</v>
      </c>
      <c r="X19" s="92"/>
      <c r="Y19" s="58"/>
      <c r="Z19" s="92">
        <f>10890*X19*Y19/100</f>
        <v>0</v>
      </c>
      <c r="AA19" s="92"/>
      <c r="AB19" s="113"/>
      <c r="AC19" s="92">
        <f>17697*AA19*AB19/100</f>
        <v>0</v>
      </c>
      <c r="AD19" s="92"/>
      <c r="AE19" s="92"/>
      <c r="AF19" s="94">
        <f t="shared" si="4"/>
        <v>0</v>
      </c>
      <c r="AG19" s="92"/>
      <c r="AH19" s="113"/>
      <c r="AI19" s="113"/>
      <c r="AJ19" s="115"/>
      <c r="AK19" s="94">
        <v>0</v>
      </c>
      <c r="AL19" s="94">
        <v>0</v>
      </c>
      <c r="AM19" s="94">
        <v>0</v>
      </c>
      <c r="AN19" s="113"/>
      <c r="AO19" s="113"/>
      <c r="AP19" s="98">
        <f t="shared" si="6"/>
        <v>0</v>
      </c>
      <c r="AQ19" s="99">
        <f t="shared" si="7"/>
        <v>0</v>
      </c>
      <c r="AR19" s="100">
        <f t="shared" si="8"/>
        <v>26014.59</v>
      </c>
    </row>
    <row r="20" spans="1:44" s="116" customFormat="1" ht="54" customHeight="1">
      <c r="A20" s="105">
        <v>9</v>
      </c>
      <c r="B20" s="43" t="s">
        <v>72</v>
      </c>
      <c r="C20" s="58" t="s">
        <v>39</v>
      </c>
      <c r="D20" s="43" t="s">
        <v>78</v>
      </c>
      <c r="E20" s="78" t="s">
        <v>79</v>
      </c>
      <c r="F20" s="76" t="s">
        <v>75</v>
      </c>
      <c r="G20" s="89" t="s">
        <v>76</v>
      </c>
      <c r="H20" s="117" t="s">
        <v>77</v>
      </c>
      <c r="I20" s="112">
        <v>0.5</v>
      </c>
      <c r="J20" s="120">
        <v>1.55</v>
      </c>
      <c r="K20" s="87">
        <v>17697</v>
      </c>
      <c r="L20" s="92">
        <f t="shared" si="0"/>
        <v>27430.350000000002</v>
      </c>
      <c r="M20" s="92"/>
      <c r="N20" s="113"/>
      <c r="O20" s="93">
        <v>3.19</v>
      </c>
      <c r="P20" s="94">
        <f t="shared" si="9"/>
        <v>56453.43</v>
      </c>
      <c r="Q20" s="95">
        <f t="shared" si="2"/>
        <v>28226.715</v>
      </c>
      <c r="R20" s="114"/>
      <c r="S20" s="58"/>
      <c r="T20" s="92"/>
      <c r="U20" s="114">
        <v>0.5</v>
      </c>
      <c r="V20" s="58">
        <v>0</v>
      </c>
      <c r="W20" s="92">
        <f t="shared" si="3"/>
        <v>0</v>
      </c>
      <c r="X20" s="92"/>
      <c r="Y20" s="58"/>
      <c r="Z20" s="92"/>
      <c r="AA20" s="92"/>
      <c r="AB20" s="113"/>
      <c r="AC20" s="92"/>
      <c r="AD20" s="92"/>
      <c r="AE20" s="92"/>
      <c r="AF20" s="94">
        <f t="shared" si="4"/>
        <v>0</v>
      </c>
      <c r="AG20" s="92"/>
      <c r="AH20" s="113"/>
      <c r="AI20" s="113"/>
      <c r="AJ20" s="115"/>
      <c r="AK20" s="121">
        <v>0</v>
      </c>
      <c r="AL20" s="94">
        <v>0</v>
      </c>
      <c r="AM20" s="94">
        <v>0</v>
      </c>
      <c r="AN20" s="113"/>
      <c r="AO20" s="113"/>
      <c r="AP20" s="98"/>
      <c r="AQ20" s="99">
        <f t="shared" si="7"/>
        <v>0</v>
      </c>
      <c r="AR20" s="100">
        <f t="shared" si="8"/>
        <v>28226.715</v>
      </c>
    </row>
    <row r="21" spans="1:44" s="116" customFormat="1" ht="51.75" customHeight="1">
      <c r="A21" s="86">
        <v>10</v>
      </c>
      <c r="B21" s="122" t="s">
        <v>80</v>
      </c>
      <c r="C21" s="123" t="s">
        <v>39</v>
      </c>
      <c r="D21" s="43" t="s">
        <v>81</v>
      </c>
      <c r="E21" s="78" t="s">
        <v>82</v>
      </c>
      <c r="F21" s="76" t="s">
        <v>75</v>
      </c>
      <c r="G21" s="89" t="s">
        <v>70</v>
      </c>
      <c r="H21" s="117" t="s">
        <v>71</v>
      </c>
      <c r="I21" s="112">
        <v>1</v>
      </c>
      <c r="J21" s="120">
        <v>2.37</v>
      </c>
      <c r="K21" s="87">
        <v>17697</v>
      </c>
      <c r="L21" s="92">
        <f t="shared" si="0"/>
        <v>41941.89</v>
      </c>
      <c r="M21" s="92"/>
      <c r="N21" s="113"/>
      <c r="O21" s="93">
        <v>4.43</v>
      </c>
      <c r="P21" s="94">
        <f t="shared" si="9"/>
        <v>78397.70999999999</v>
      </c>
      <c r="Q21" s="95">
        <f t="shared" si="2"/>
        <v>78397.70999999999</v>
      </c>
      <c r="R21" s="114"/>
      <c r="S21" s="58"/>
      <c r="T21" s="92"/>
      <c r="U21" s="114">
        <v>1</v>
      </c>
      <c r="V21" s="58">
        <v>0</v>
      </c>
      <c r="W21" s="92">
        <f t="shared" si="3"/>
        <v>0</v>
      </c>
      <c r="X21" s="92"/>
      <c r="Y21" s="58"/>
      <c r="Z21" s="92"/>
      <c r="AA21" s="92"/>
      <c r="AB21" s="113"/>
      <c r="AC21" s="92"/>
      <c r="AD21" s="92"/>
      <c r="AE21" s="92"/>
      <c r="AF21" s="94">
        <f t="shared" si="4"/>
        <v>0</v>
      </c>
      <c r="AG21" s="92"/>
      <c r="AH21" s="113"/>
      <c r="AI21" s="113"/>
      <c r="AJ21" s="115"/>
      <c r="AK21" s="121">
        <v>1</v>
      </c>
      <c r="AL21" s="94">
        <v>10</v>
      </c>
      <c r="AM21" s="94">
        <f t="shared" si="5"/>
        <v>7839.770999999999</v>
      </c>
      <c r="AN21" s="113"/>
      <c r="AO21" s="113"/>
      <c r="AP21" s="98"/>
      <c r="AQ21" s="99">
        <f t="shared" si="7"/>
        <v>7839.770999999999</v>
      </c>
      <c r="AR21" s="100">
        <f t="shared" si="8"/>
        <v>86237.48099999999</v>
      </c>
    </row>
    <row r="22" spans="1:44" s="116" customFormat="1" ht="48" customHeight="1">
      <c r="A22" s="86">
        <v>11</v>
      </c>
      <c r="B22" s="43" t="s">
        <v>83</v>
      </c>
      <c r="C22" s="58" t="s">
        <v>84</v>
      </c>
      <c r="D22" s="43" t="s">
        <v>85</v>
      </c>
      <c r="E22" s="78" t="s">
        <v>86</v>
      </c>
      <c r="F22" s="76" t="s">
        <v>75</v>
      </c>
      <c r="G22" s="89" t="s">
        <v>70</v>
      </c>
      <c r="H22" s="117" t="s">
        <v>87</v>
      </c>
      <c r="I22" s="112">
        <v>1</v>
      </c>
      <c r="J22" s="58">
        <v>2.64</v>
      </c>
      <c r="K22" s="87">
        <v>17697</v>
      </c>
      <c r="L22" s="92">
        <f t="shared" si="0"/>
        <v>46720.08</v>
      </c>
      <c r="M22" s="92"/>
      <c r="N22" s="113">
        <f aca="true" t="shared" si="10" ref="N22:N27">L22+M22</f>
        <v>46720.08</v>
      </c>
      <c r="O22" s="93">
        <v>3.65</v>
      </c>
      <c r="P22" s="94">
        <f t="shared" si="9"/>
        <v>64594.049999999996</v>
      </c>
      <c r="Q22" s="95">
        <f t="shared" si="2"/>
        <v>64594.049999999996</v>
      </c>
      <c r="R22" s="114"/>
      <c r="S22" s="58"/>
      <c r="T22" s="92">
        <f>13613*R22*S22/100</f>
        <v>0</v>
      </c>
      <c r="U22" s="114"/>
      <c r="V22" s="58"/>
      <c r="W22" s="92">
        <f t="shared" si="3"/>
        <v>0</v>
      </c>
      <c r="X22" s="92"/>
      <c r="Y22" s="58"/>
      <c r="Z22" s="92">
        <f>10890*X22*Y22/100</f>
        <v>0</v>
      </c>
      <c r="AA22" s="119"/>
      <c r="AB22" s="113"/>
      <c r="AC22" s="92">
        <f>17697*AA22*AB22/100</f>
        <v>0</v>
      </c>
      <c r="AD22" s="92"/>
      <c r="AE22" s="92"/>
      <c r="AF22" s="94">
        <f t="shared" si="4"/>
        <v>0</v>
      </c>
      <c r="AG22" s="92"/>
      <c r="AH22" s="113"/>
      <c r="AI22" s="113"/>
      <c r="AJ22" s="115"/>
      <c r="AK22" s="94">
        <v>1</v>
      </c>
      <c r="AL22" s="94">
        <v>10</v>
      </c>
      <c r="AM22" s="94">
        <f t="shared" si="5"/>
        <v>6459.405</v>
      </c>
      <c r="AN22" s="113"/>
      <c r="AO22" s="113"/>
      <c r="AP22" s="98">
        <f>17697*AN22*AO22/100</f>
        <v>0</v>
      </c>
      <c r="AQ22" s="99">
        <f t="shared" si="7"/>
        <v>6459.405</v>
      </c>
      <c r="AR22" s="100">
        <f t="shared" si="8"/>
        <v>71053.455</v>
      </c>
    </row>
    <row r="23" spans="1:44" s="116" customFormat="1" ht="49.5" customHeight="1">
      <c r="A23" s="86">
        <v>12</v>
      </c>
      <c r="B23" s="43" t="s">
        <v>88</v>
      </c>
      <c r="C23" s="58" t="s">
        <v>39</v>
      </c>
      <c r="D23" s="43" t="s">
        <v>89</v>
      </c>
      <c r="E23" s="78" t="s">
        <v>90</v>
      </c>
      <c r="F23" s="76" t="s">
        <v>75</v>
      </c>
      <c r="G23" s="89" t="s">
        <v>70</v>
      </c>
      <c r="H23" s="117" t="s">
        <v>71</v>
      </c>
      <c r="I23" s="112">
        <v>1</v>
      </c>
      <c r="J23" s="58">
        <v>2.64</v>
      </c>
      <c r="K23" s="87">
        <v>17697</v>
      </c>
      <c r="L23" s="92">
        <f t="shared" si="0"/>
        <v>46720.08</v>
      </c>
      <c r="M23" s="92"/>
      <c r="N23" s="113">
        <f t="shared" si="10"/>
        <v>46720.08</v>
      </c>
      <c r="O23" s="93">
        <v>4.83</v>
      </c>
      <c r="P23" s="94">
        <f t="shared" si="9"/>
        <v>85476.51</v>
      </c>
      <c r="Q23" s="95">
        <f t="shared" si="2"/>
        <v>85476.51</v>
      </c>
      <c r="R23" s="114"/>
      <c r="S23" s="58"/>
      <c r="T23" s="92"/>
      <c r="U23" s="114">
        <v>1</v>
      </c>
      <c r="V23" s="58">
        <v>0</v>
      </c>
      <c r="W23" s="92">
        <f t="shared" si="3"/>
        <v>0</v>
      </c>
      <c r="X23" s="92"/>
      <c r="Y23" s="58"/>
      <c r="Z23" s="92"/>
      <c r="AA23" s="119"/>
      <c r="AB23" s="113"/>
      <c r="AC23" s="92"/>
      <c r="AD23" s="92"/>
      <c r="AE23" s="92"/>
      <c r="AF23" s="94">
        <f t="shared" si="4"/>
        <v>0</v>
      </c>
      <c r="AG23" s="92"/>
      <c r="AH23" s="113"/>
      <c r="AI23" s="113"/>
      <c r="AJ23" s="115"/>
      <c r="AK23" s="94">
        <v>1</v>
      </c>
      <c r="AL23" s="94">
        <v>10</v>
      </c>
      <c r="AM23" s="94">
        <f t="shared" si="5"/>
        <v>8547.651</v>
      </c>
      <c r="AN23" s="113"/>
      <c r="AO23" s="113"/>
      <c r="AP23" s="98"/>
      <c r="AQ23" s="99">
        <f t="shared" si="7"/>
        <v>8547.651</v>
      </c>
      <c r="AR23" s="100">
        <f t="shared" si="8"/>
        <v>94024.161</v>
      </c>
    </row>
    <row r="24" spans="1:44" s="116" customFormat="1" ht="45" customHeight="1">
      <c r="A24" s="105">
        <v>13</v>
      </c>
      <c r="B24" s="58" t="s">
        <v>91</v>
      </c>
      <c r="C24" s="58" t="s">
        <v>39</v>
      </c>
      <c r="D24" s="43" t="s">
        <v>78</v>
      </c>
      <c r="E24" s="78" t="s">
        <v>92</v>
      </c>
      <c r="F24" s="76" t="s">
        <v>75</v>
      </c>
      <c r="G24" s="89" t="s">
        <v>70</v>
      </c>
      <c r="H24" s="117" t="s">
        <v>71</v>
      </c>
      <c r="I24" s="112">
        <v>1</v>
      </c>
      <c r="J24" s="123">
        <v>2.32</v>
      </c>
      <c r="K24" s="87">
        <v>17697</v>
      </c>
      <c r="L24" s="92">
        <f t="shared" si="0"/>
        <v>41057.03999999999</v>
      </c>
      <c r="M24" s="92"/>
      <c r="N24" s="113">
        <f t="shared" si="10"/>
        <v>41057.03999999999</v>
      </c>
      <c r="O24" s="93">
        <v>4.61</v>
      </c>
      <c r="P24" s="94">
        <f t="shared" si="9"/>
        <v>81583.17000000001</v>
      </c>
      <c r="Q24" s="95">
        <f t="shared" si="2"/>
        <v>81583.17000000001</v>
      </c>
      <c r="R24" s="114"/>
      <c r="S24" s="58"/>
      <c r="T24" s="92">
        <f>13613*R24*S24/100</f>
        <v>0</v>
      </c>
      <c r="U24" s="114">
        <v>1</v>
      </c>
      <c r="V24" s="58">
        <v>0</v>
      </c>
      <c r="W24" s="92">
        <f t="shared" si="3"/>
        <v>0</v>
      </c>
      <c r="X24" s="92"/>
      <c r="Y24" s="58"/>
      <c r="Z24" s="92">
        <f>10890*X24*Y24/100</f>
        <v>0</v>
      </c>
      <c r="AA24" s="119"/>
      <c r="AB24" s="113"/>
      <c r="AC24" s="92">
        <f>17697*AA24*AB24/100</f>
        <v>0</v>
      </c>
      <c r="AD24" s="92"/>
      <c r="AE24" s="92"/>
      <c r="AF24" s="94">
        <f t="shared" si="4"/>
        <v>0</v>
      </c>
      <c r="AG24" s="92"/>
      <c r="AH24" s="113"/>
      <c r="AI24" s="113"/>
      <c r="AJ24" s="115"/>
      <c r="AK24" s="94">
        <v>1</v>
      </c>
      <c r="AL24" s="94">
        <v>10</v>
      </c>
      <c r="AM24" s="94">
        <f t="shared" si="5"/>
        <v>8158.317000000002</v>
      </c>
      <c r="AN24" s="113"/>
      <c r="AO24" s="113"/>
      <c r="AP24" s="98">
        <f>17697*AN24*AO24/100</f>
        <v>0</v>
      </c>
      <c r="AQ24" s="99">
        <f t="shared" si="7"/>
        <v>8158.317000000002</v>
      </c>
      <c r="AR24" s="100">
        <f t="shared" si="8"/>
        <v>89741.48700000001</v>
      </c>
    </row>
    <row r="25" spans="1:44" s="116" customFormat="1" ht="49.5" customHeight="1">
      <c r="A25" s="105">
        <v>14</v>
      </c>
      <c r="B25" s="43" t="s">
        <v>1</v>
      </c>
      <c r="C25" s="58" t="s">
        <v>39</v>
      </c>
      <c r="D25" s="43" t="s">
        <v>93</v>
      </c>
      <c r="E25" s="60" t="s">
        <v>94</v>
      </c>
      <c r="F25" s="76" t="s">
        <v>75</v>
      </c>
      <c r="G25" s="89" t="s">
        <v>70</v>
      </c>
      <c r="H25" s="117" t="s">
        <v>71</v>
      </c>
      <c r="I25" s="112">
        <v>1</v>
      </c>
      <c r="J25" s="123">
        <v>1.68</v>
      </c>
      <c r="K25" s="87">
        <v>17697</v>
      </c>
      <c r="L25" s="92">
        <f t="shared" si="0"/>
        <v>29730.96</v>
      </c>
      <c r="M25" s="92"/>
      <c r="N25" s="113">
        <f t="shared" si="10"/>
        <v>29730.96</v>
      </c>
      <c r="O25" s="93">
        <v>4.43</v>
      </c>
      <c r="P25" s="94">
        <f t="shared" si="9"/>
        <v>78397.70999999999</v>
      </c>
      <c r="Q25" s="95">
        <f t="shared" si="2"/>
        <v>78397.70999999999</v>
      </c>
      <c r="R25" s="114"/>
      <c r="S25" s="58"/>
      <c r="T25" s="92">
        <f>13613*R25*S25/100</f>
        <v>0</v>
      </c>
      <c r="U25" s="114">
        <v>1</v>
      </c>
      <c r="V25" s="58">
        <v>0</v>
      </c>
      <c r="W25" s="92">
        <f t="shared" si="3"/>
        <v>0</v>
      </c>
      <c r="X25" s="92"/>
      <c r="Y25" s="58"/>
      <c r="Z25" s="92">
        <f>10890*X25*Y25/100</f>
        <v>0</v>
      </c>
      <c r="AA25" s="119"/>
      <c r="AB25" s="113"/>
      <c r="AC25" s="92">
        <f>17697*AA25*AB25/100</f>
        <v>0</v>
      </c>
      <c r="AD25" s="92"/>
      <c r="AE25" s="92"/>
      <c r="AF25" s="94">
        <f t="shared" si="4"/>
        <v>0</v>
      </c>
      <c r="AG25" s="92"/>
      <c r="AH25" s="113"/>
      <c r="AI25" s="113"/>
      <c r="AJ25" s="115"/>
      <c r="AK25" s="94">
        <v>1</v>
      </c>
      <c r="AL25" s="94">
        <v>10</v>
      </c>
      <c r="AM25" s="94">
        <f t="shared" si="5"/>
        <v>7839.770999999999</v>
      </c>
      <c r="AN25" s="113"/>
      <c r="AO25" s="113"/>
      <c r="AP25" s="98">
        <f>17697*AN25*AO25/100</f>
        <v>0</v>
      </c>
      <c r="AQ25" s="99">
        <f t="shared" si="7"/>
        <v>7839.770999999999</v>
      </c>
      <c r="AR25" s="100">
        <f t="shared" si="8"/>
        <v>86237.48099999999</v>
      </c>
    </row>
    <row r="26" spans="1:44" s="116" customFormat="1" ht="43.5" customHeight="1">
      <c r="A26" s="86">
        <v>15</v>
      </c>
      <c r="B26" s="58" t="s">
        <v>95</v>
      </c>
      <c r="C26" s="58" t="s">
        <v>39</v>
      </c>
      <c r="D26" s="43" t="s">
        <v>96</v>
      </c>
      <c r="E26" s="78" t="s">
        <v>97</v>
      </c>
      <c r="F26" s="124" t="s">
        <v>98</v>
      </c>
      <c r="G26" s="89" t="s">
        <v>99</v>
      </c>
      <c r="H26" s="117" t="s">
        <v>100</v>
      </c>
      <c r="I26" s="125">
        <v>0.5</v>
      </c>
      <c r="J26" s="60">
        <v>2.88</v>
      </c>
      <c r="K26" s="87">
        <v>17697</v>
      </c>
      <c r="L26" s="92">
        <f t="shared" si="0"/>
        <v>50967.36</v>
      </c>
      <c r="M26" s="92"/>
      <c r="N26" s="113">
        <f t="shared" si="10"/>
        <v>50967.36</v>
      </c>
      <c r="O26" s="93">
        <v>5.14</v>
      </c>
      <c r="P26" s="94">
        <f t="shared" si="9"/>
        <v>90962.57999999999</v>
      </c>
      <c r="Q26" s="95">
        <f t="shared" si="2"/>
        <v>45481.28999999999</v>
      </c>
      <c r="R26" s="114"/>
      <c r="S26" s="58"/>
      <c r="T26" s="92">
        <f>13613*R26*S26/100</f>
        <v>0</v>
      </c>
      <c r="U26" s="114">
        <v>0.5</v>
      </c>
      <c r="V26" s="60">
        <v>30</v>
      </c>
      <c r="W26" s="92">
        <f t="shared" si="3"/>
        <v>2654.55</v>
      </c>
      <c r="X26" s="92"/>
      <c r="Y26" s="58"/>
      <c r="Z26" s="92">
        <f>10890*X26*Y26/100</f>
        <v>0</v>
      </c>
      <c r="AA26" s="119"/>
      <c r="AB26" s="113"/>
      <c r="AC26" s="92"/>
      <c r="AD26" s="92"/>
      <c r="AE26" s="92"/>
      <c r="AF26" s="94">
        <f t="shared" si="4"/>
        <v>0</v>
      </c>
      <c r="AG26" s="92"/>
      <c r="AH26" s="113"/>
      <c r="AI26" s="113"/>
      <c r="AJ26" s="115"/>
      <c r="AK26" s="126">
        <v>0.5</v>
      </c>
      <c r="AL26" s="94">
        <v>10</v>
      </c>
      <c r="AM26" s="94">
        <f t="shared" si="5"/>
        <v>4548.128999999999</v>
      </c>
      <c r="AN26" s="113"/>
      <c r="AO26" s="113"/>
      <c r="AP26" s="98">
        <f>17697*AN26*AO26/100</f>
        <v>0</v>
      </c>
      <c r="AQ26" s="99">
        <f t="shared" si="7"/>
        <v>7202.678999999999</v>
      </c>
      <c r="AR26" s="100">
        <f t="shared" si="8"/>
        <v>52683.96899999999</v>
      </c>
    </row>
    <row r="27" spans="1:44" s="116" customFormat="1" ht="51" customHeight="1">
      <c r="A27" s="86">
        <v>16</v>
      </c>
      <c r="B27" s="58" t="s">
        <v>101</v>
      </c>
      <c r="C27" s="123" t="s">
        <v>102</v>
      </c>
      <c r="D27" s="43" t="s">
        <v>103</v>
      </c>
      <c r="E27" s="78" t="s">
        <v>104</v>
      </c>
      <c r="F27" s="124" t="s">
        <v>69</v>
      </c>
      <c r="G27" s="89" t="s">
        <v>105</v>
      </c>
      <c r="H27" s="117" t="s">
        <v>106</v>
      </c>
      <c r="I27" s="112">
        <v>1</v>
      </c>
      <c r="J27" s="58">
        <v>2.42</v>
      </c>
      <c r="K27" s="87">
        <v>17697</v>
      </c>
      <c r="L27" s="92">
        <f t="shared" si="0"/>
        <v>42826.74</v>
      </c>
      <c r="M27" s="92"/>
      <c r="N27" s="113">
        <f t="shared" si="10"/>
        <v>42826.74</v>
      </c>
      <c r="O27" s="93">
        <v>4.53</v>
      </c>
      <c r="P27" s="94">
        <f t="shared" si="9"/>
        <v>80167.41</v>
      </c>
      <c r="Q27" s="95">
        <f t="shared" si="2"/>
        <v>80167.41</v>
      </c>
      <c r="R27" s="127">
        <v>1</v>
      </c>
      <c r="S27" s="60">
        <v>50</v>
      </c>
      <c r="T27" s="94">
        <f>17697*R27*S27/100</f>
        <v>8848.5</v>
      </c>
      <c r="U27" s="114">
        <v>1</v>
      </c>
      <c r="V27" s="60">
        <v>30</v>
      </c>
      <c r="W27" s="92">
        <f t="shared" si="3"/>
        <v>5309.1</v>
      </c>
      <c r="X27" s="92"/>
      <c r="Y27" s="58"/>
      <c r="Z27" s="92">
        <f>10890*X27*Y27/100</f>
        <v>0</v>
      </c>
      <c r="AA27" s="119"/>
      <c r="AB27" s="113"/>
      <c r="AC27" s="92"/>
      <c r="AD27" s="92"/>
      <c r="AE27" s="92"/>
      <c r="AF27" s="94">
        <f t="shared" si="4"/>
        <v>0</v>
      </c>
      <c r="AG27" s="92"/>
      <c r="AH27" s="113"/>
      <c r="AI27" s="113"/>
      <c r="AJ27" s="115"/>
      <c r="AK27" s="94">
        <v>1</v>
      </c>
      <c r="AL27" s="94">
        <v>10</v>
      </c>
      <c r="AM27" s="94">
        <f t="shared" si="5"/>
        <v>8016.741000000001</v>
      </c>
      <c r="AN27" s="113"/>
      <c r="AO27" s="113"/>
      <c r="AP27" s="98">
        <f>17697*AN27*AO27/100</f>
        <v>0</v>
      </c>
      <c r="AQ27" s="99">
        <f t="shared" si="7"/>
        <v>22174.341</v>
      </c>
      <c r="AR27" s="100">
        <f t="shared" si="8"/>
        <v>102341.751</v>
      </c>
    </row>
    <row r="28" spans="1:44" s="116" customFormat="1" ht="48" customHeight="1">
      <c r="A28" s="86">
        <v>17</v>
      </c>
      <c r="B28" s="58" t="s">
        <v>107</v>
      </c>
      <c r="C28" s="123" t="s">
        <v>102</v>
      </c>
      <c r="D28" s="43" t="s">
        <v>103</v>
      </c>
      <c r="E28" s="78" t="s">
        <v>104</v>
      </c>
      <c r="F28" s="124" t="s">
        <v>69</v>
      </c>
      <c r="G28" s="89" t="s">
        <v>105</v>
      </c>
      <c r="H28" s="117" t="s">
        <v>106</v>
      </c>
      <c r="I28" s="112">
        <v>0.5</v>
      </c>
      <c r="J28" s="60">
        <v>2.13</v>
      </c>
      <c r="K28" s="87">
        <v>17697</v>
      </c>
      <c r="L28" s="92">
        <f t="shared" si="0"/>
        <v>37694.61</v>
      </c>
      <c r="M28" s="92"/>
      <c r="N28" s="113"/>
      <c r="O28" s="93">
        <v>4.53</v>
      </c>
      <c r="P28" s="94">
        <f t="shared" si="9"/>
        <v>80167.41</v>
      </c>
      <c r="Q28" s="95">
        <f t="shared" si="2"/>
        <v>40083.705</v>
      </c>
      <c r="R28" s="114"/>
      <c r="S28" s="58"/>
      <c r="T28" s="92"/>
      <c r="U28" s="114">
        <v>0.5</v>
      </c>
      <c r="V28" s="60">
        <v>30</v>
      </c>
      <c r="W28" s="92">
        <f t="shared" si="3"/>
        <v>2654.55</v>
      </c>
      <c r="X28" s="92"/>
      <c r="Y28" s="58"/>
      <c r="Z28" s="92"/>
      <c r="AA28" s="119"/>
      <c r="AB28" s="113"/>
      <c r="AC28" s="92"/>
      <c r="AD28" s="92"/>
      <c r="AE28" s="92"/>
      <c r="AF28" s="94">
        <f t="shared" si="4"/>
        <v>0</v>
      </c>
      <c r="AG28" s="92">
        <v>0</v>
      </c>
      <c r="AH28" s="113">
        <v>50</v>
      </c>
      <c r="AI28" s="113">
        <v>0</v>
      </c>
      <c r="AJ28" s="115"/>
      <c r="AK28" s="94">
        <v>0</v>
      </c>
      <c r="AL28" s="94">
        <v>10</v>
      </c>
      <c r="AM28" s="94">
        <v>0</v>
      </c>
      <c r="AN28" s="113"/>
      <c r="AO28" s="113"/>
      <c r="AP28" s="98"/>
      <c r="AQ28" s="99">
        <f t="shared" si="7"/>
        <v>2654.55</v>
      </c>
      <c r="AR28" s="100">
        <f t="shared" si="8"/>
        <v>42738.255000000005</v>
      </c>
    </row>
    <row r="29" spans="1:44" s="116" customFormat="1" ht="49.5" customHeight="1">
      <c r="A29" s="105">
        <v>18</v>
      </c>
      <c r="B29" s="58" t="s">
        <v>107</v>
      </c>
      <c r="C29" s="123" t="s">
        <v>102</v>
      </c>
      <c r="D29" s="43" t="s">
        <v>108</v>
      </c>
      <c r="E29" s="78" t="s">
        <v>109</v>
      </c>
      <c r="F29" s="76" t="s">
        <v>75</v>
      </c>
      <c r="G29" s="89" t="s">
        <v>105</v>
      </c>
      <c r="H29" s="117" t="s">
        <v>110</v>
      </c>
      <c r="I29" s="112">
        <v>1</v>
      </c>
      <c r="J29" s="123">
        <v>2.1</v>
      </c>
      <c r="K29" s="87">
        <v>17697</v>
      </c>
      <c r="L29" s="92">
        <f t="shared" si="0"/>
        <v>37163.700000000004</v>
      </c>
      <c r="M29" s="92"/>
      <c r="N29" s="113">
        <f>L29+M29</f>
        <v>37163.700000000004</v>
      </c>
      <c r="O29" s="93">
        <v>3.73</v>
      </c>
      <c r="P29" s="94">
        <f t="shared" si="9"/>
        <v>66009.81</v>
      </c>
      <c r="Q29" s="95">
        <f t="shared" si="2"/>
        <v>66009.81</v>
      </c>
      <c r="R29" s="114"/>
      <c r="S29" s="58"/>
      <c r="T29" s="92"/>
      <c r="U29" s="114">
        <v>1</v>
      </c>
      <c r="V29" s="60">
        <v>30</v>
      </c>
      <c r="W29" s="92">
        <f t="shared" si="3"/>
        <v>5309.1</v>
      </c>
      <c r="X29" s="92"/>
      <c r="Y29" s="58"/>
      <c r="Z29" s="92"/>
      <c r="AA29" s="119">
        <v>0</v>
      </c>
      <c r="AB29" s="113"/>
      <c r="AC29" s="92">
        <f>17697*AA29*AB29/100</f>
        <v>0</v>
      </c>
      <c r="AD29" s="92"/>
      <c r="AE29" s="92"/>
      <c r="AF29" s="94">
        <f t="shared" si="4"/>
        <v>0</v>
      </c>
      <c r="AG29" s="92">
        <v>1</v>
      </c>
      <c r="AH29" s="113">
        <v>50</v>
      </c>
      <c r="AI29" s="113">
        <f>Q29/165*0.5*80</f>
        <v>16002.378181818181</v>
      </c>
      <c r="AJ29" s="115"/>
      <c r="AK29" s="94">
        <v>1</v>
      </c>
      <c r="AL29" s="94">
        <v>10</v>
      </c>
      <c r="AM29" s="94">
        <f t="shared" si="5"/>
        <v>6600.981</v>
      </c>
      <c r="AN29" s="113"/>
      <c r="AO29" s="113"/>
      <c r="AP29" s="98">
        <f>17697*AN29*AO29/100</f>
        <v>0</v>
      </c>
      <c r="AQ29" s="99">
        <f t="shared" si="7"/>
        <v>11910.081</v>
      </c>
      <c r="AR29" s="100">
        <f t="shared" si="8"/>
        <v>77919.891</v>
      </c>
    </row>
    <row r="30" spans="1:44" s="116" customFormat="1" ht="49.5" customHeight="1">
      <c r="A30" s="105">
        <v>19</v>
      </c>
      <c r="B30" s="58" t="s">
        <v>107</v>
      </c>
      <c r="C30" s="123" t="s">
        <v>102</v>
      </c>
      <c r="D30" s="43" t="s">
        <v>111</v>
      </c>
      <c r="E30" s="78" t="s">
        <v>112</v>
      </c>
      <c r="F30" s="76" t="s">
        <v>75</v>
      </c>
      <c r="G30" s="89" t="s">
        <v>105</v>
      </c>
      <c r="H30" s="117" t="s">
        <v>110</v>
      </c>
      <c r="I30" s="112">
        <v>1</v>
      </c>
      <c r="J30" s="58">
        <v>2.17</v>
      </c>
      <c r="K30" s="87">
        <v>17697</v>
      </c>
      <c r="L30" s="92">
        <f t="shared" si="0"/>
        <v>38402.49</v>
      </c>
      <c r="M30" s="92"/>
      <c r="N30" s="113">
        <f>L30+M30</f>
        <v>38402.49</v>
      </c>
      <c r="O30" s="93">
        <v>3.45</v>
      </c>
      <c r="P30" s="94">
        <f t="shared" si="9"/>
        <v>61054.65</v>
      </c>
      <c r="Q30" s="95">
        <f t="shared" si="2"/>
        <v>61054.65</v>
      </c>
      <c r="R30" s="114"/>
      <c r="S30" s="58"/>
      <c r="T30" s="92">
        <f>13613*R30*S30/100</f>
        <v>0</v>
      </c>
      <c r="U30" s="114">
        <v>1</v>
      </c>
      <c r="V30" s="60">
        <v>30</v>
      </c>
      <c r="W30" s="92">
        <f t="shared" si="3"/>
        <v>5309.1</v>
      </c>
      <c r="X30" s="92"/>
      <c r="Y30" s="58"/>
      <c r="Z30" s="92">
        <f>10890*X30*Y30/100</f>
        <v>0</v>
      </c>
      <c r="AA30" s="92">
        <v>0</v>
      </c>
      <c r="AB30" s="113"/>
      <c r="AC30" s="92">
        <f>17697*AA30*AB30/100</f>
        <v>0</v>
      </c>
      <c r="AD30" s="92"/>
      <c r="AE30" s="92"/>
      <c r="AF30" s="94">
        <f t="shared" si="4"/>
        <v>0</v>
      </c>
      <c r="AG30" s="92">
        <v>1</v>
      </c>
      <c r="AH30" s="113">
        <v>50</v>
      </c>
      <c r="AI30" s="113">
        <f>Q30/165*0.5*80</f>
        <v>14801.127272727274</v>
      </c>
      <c r="AJ30" s="115">
        <f>Q30/165*80*0.5</f>
        <v>14801.127272727274</v>
      </c>
      <c r="AK30" s="94">
        <v>1</v>
      </c>
      <c r="AL30" s="94">
        <v>10</v>
      </c>
      <c r="AM30" s="94">
        <f t="shared" si="5"/>
        <v>6105.465</v>
      </c>
      <c r="AN30" s="113"/>
      <c r="AO30" s="113"/>
      <c r="AP30" s="98">
        <f>17697*AN30*AO30/100</f>
        <v>0</v>
      </c>
      <c r="AQ30" s="99">
        <f t="shared" si="7"/>
        <v>26215.692272727272</v>
      </c>
      <c r="AR30" s="100">
        <f t="shared" si="8"/>
        <v>87270.34227272727</v>
      </c>
    </row>
    <row r="31" spans="1:44" s="116" customFormat="1" ht="49.5" customHeight="1">
      <c r="A31" s="86">
        <v>20</v>
      </c>
      <c r="B31" s="58" t="s">
        <v>107</v>
      </c>
      <c r="C31" s="123" t="s">
        <v>102</v>
      </c>
      <c r="D31" s="43" t="s">
        <v>113</v>
      </c>
      <c r="E31" s="78" t="s">
        <v>114</v>
      </c>
      <c r="F31" s="124" t="s">
        <v>75</v>
      </c>
      <c r="G31" s="89"/>
      <c r="H31" s="117" t="s">
        <v>110</v>
      </c>
      <c r="I31" s="112">
        <v>0.5</v>
      </c>
      <c r="J31" s="58"/>
      <c r="K31" s="87">
        <v>17697</v>
      </c>
      <c r="L31" s="92"/>
      <c r="M31" s="92"/>
      <c r="N31" s="113"/>
      <c r="O31" s="93">
        <v>3.61</v>
      </c>
      <c r="P31" s="94">
        <f t="shared" si="9"/>
        <v>63886.17</v>
      </c>
      <c r="Q31" s="95">
        <f t="shared" si="2"/>
        <v>31943.085</v>
      </c>
      <c r="R31" s="114"/>
      <c r="S31" s="58"/>
      <c r="T31" s="92"/>
      <c r="U31" s="114">
        <v>0.5</v>
      </c>
      <c r="V31" s="60">
        <v>30</v>
      </c>
      <c r="W31" s="92">
        <f t="shared" si="3"/>
        <v>2654.55</v>
      </c>
      <c r="X31" s="92"/>
      <c r="Y31" s="58"/>
      <c r="Z31" s="92"/>
      <c r="AA31" s="92"/>
      <c r="AB31" s="113"/>
      <c r="AC31" s="92"/>
      <c r="AD31" s="92"/>
      <c r="AE31" s="92"/>
      <c r="AF31" s="94">
        <f t="shared" si="4"/>
        <v>0</v>
      </c>
      <c r="AG31" s="119">
        <v>0.5</v>
      </c>
      <c r="AH31" s="113">
        <v>50</v>
      </c>
      <c r="AI31" s="113">
        <f>Q31/80*0.5*40</f>
        <v>7985.77125</v>
      </c>
      <c r="AJ31" s="115">
        <f>Q31/165*80*0.5</f>
        <v>7743.778181818181</v>
      </c>
      <c r="AK31" s="121">
        <v>0.5</v>
      </c>
      <c r="AL31" s="94">
        <v>10</v>
      </c>
      <c r="AM31" s="94">
        <f t="shared" si="5"/>
        <v>3194.3084999999996</v>
      </c>
      <c r="AN31" s="113"/>
      <c r="AO31" s="113"/>
      <c r="AP31" s="98"/>
      <c r="AQ31" s="99">
        <f t="shared" si="7"/>
        <v>13592.636681818181</v>
      </c>
      <c r="AR31" s="100">
        <f t="shared" si="8"/>
        <v>45535.72168181818</v>
      </c>
    </row>
    <row r="32" spans="1:44" s="116" customFormat="1" ht="49.5" customHeight="1">
      <c r="A32" s="86">
        <v>21</v>
      </c>
      <c r="B32" s="58" t="s">
        <v>107</v>
      </c>
      <c r="C32" s="123" t="s">
        <v>102</v>
      </c>
      <c r="D32" s="43" t="s">
        <v>115</v>
      </c>
      <c r="E32" s="78" t="s">
        <v>116</v>
      </c>
      <c r="F32" s="124" t="s">
        <v>69</v>
      </c>
      <c r="G32" s="89" t="s">
        <v>105</v>
      </c>
      <c r="H32" s="117" t="s">
        <v>106</v>
      </c>
      <c r="I32" s="112">
        <v>1</v>
      </c>
      <c r="J32" s="58">
        <v>2.06</v>
      </c>
      <c r="K32" s="87">
        <v>17697</v>
      </c>
      <c r="L32" s="92">
        <f>K32*J32</f>
        <v>36455.82</v>
      </c>
      <c r="M32" s="92"/>
      <c r="N32" s="113"/>
      <c r="O32" s="93">
        <v>4.46</v>
      </c>
      <c r="P32" s="94">
        <f t="shared" si="9"/>
        <v>78928.62</v>
      </c>
      <c r="Q32" s="95">
        <f t="shared" si="2"/>
        <v>78928.62</v>
      </c>
      <c r="R32" s="114"/>
      <c r="S32" s="58"/>
      <c r="T32" s="92"/>
      <c r="U32" s="114">
        <v>1</v>
      </c>
      <c r="V32" s="60">
        <v>30</v>
      </c>
      <c r="W32" s="92">
        <f t="shared" si="3"/>
        <v>5309.1</v>
      </c>
      <c r="X32" s="92"/>
      <c r="Y32" s="58"/>
      <c r="Z32" s="92"/>
      <c r="AA32" s="92">
        <v>0</v>
      </c>
      <c r="AB32" s="113"/>
      <c r="AC32" s="92">
        <f>17697*AA32*AB32/100</f>
        <v>0</v>
      </c>
      <c r="AD32" s="92"/>
      <c r="AE32" s="92"/>
      <c r="AF32" s="94">
        <f t="shared" si="4"/>
        <v>0</v>
      </c>
      <c r="AG32" s="97">
        <v>1</v>
      </c>
      <c r="AH32" s="113">
        <v>50</v>
      </c>
      <c r="AI32" s="113">
        <f>Q32/165*0.5*80</f>
        <v>19134.210909090907</v>
      </c>
      <c r="AJ32" s="115">
        <f>Q32/165*80*0.5</f>
        <v>19134.210909090907</v>
      </c>
      <c r="AK32" s="121">
        <v>1</v>
      </c>
      <c r="AL32" s="94">
        <v>10</v>
      </c>
      <c r="AM32" s="94">
        <f t="shared" si="5"/>
        <v>7892.861999999999</v>
      </c>
      <c r="AN32" s="113"/>
      <c r="AO32" s="113"/>
      <c r="AP32" s="98"/>
      <c r="AQ32" s="99">
        <f t="shared" si="7"/>
        <v>32336.172909090907</v>
      </c>
      <c r="AR32" s="100">
        <f t="shared" si="8"/>
        <v>111264.7929090909</v>
      </c>
    </row>
    <row r="33" spans="1:44" s="116" customFormat="1" ht="42.75" customHeight="1">
      <c r="A33" s="86">
        <v>22</v>
      </c>
      <c r="B33" s="58" t="s">
        <v>117</v>
      </c>
      <c r="C33" s="123" t="s">
        <v>102</v>
      </c>
      <c r="D33" s="43" t="s">
        <v>118</v>
      </c>
      <c r="E33" s="118" t="s">
        <v>119</v>
      </c>
      <c r="F33" s="76" t="s">
        <v>75</v>
      </c>
      <c r="G33" s="89" t="s">
        <v>120</v>
      </c>
      <c r="H33" s="117" t="s">
        <v>87</v>
      </c>
      <c r="I33" s="112">
        <v>1</v>
      </c>
      <c r="J33" s="58">
        <v>2.02</v>
      </c>
      <c r="K33" s="87">
        <v>17697</v>
      </c>
      <c r="L33" s="92">
        <f>K33*J33</f>
        <v>35747.94</v>
      </c>
      <c r="M33" s="92"/>
      <c r="N33" s="113">
        <f>L33+M33</f>
        <v>35747.94</v>
      </c>
      <c r="O33" s="93">
        <v>3.68</v>
      </c>
      <c r="P33" s="94">
        <f t="shared" si="9"/>
        <v>65124.96000000001</v>
      </c>
      <c r="Q33" s="95">
        <f t="shared" si="2"/>
        <v>65124.96000000001</v>
      </c>
      <c r="R33" s="114"/>
      <c r="S33" s="58"/>
      <c r="T33" s="92">
        <f>13613*R33*S33/100</f>
        <v>0</v>
      </c>
      <c r="U33" s="114">
        <v>1</v>
      </c>
      <c r="V33" s="58">
        <v>0</v>
      </c>
      <c r="W33" s="92">
        <f t="shared" si="3"/>
        <v>0</v>
      </c>
      <c r="X33" s="92"/>
      <c r="Y33" s="58"/>
      <c r="Z33" s="92">
        <f>10890*X33*Y33/100</f>
        <v>0</v>
      </c>
      <c r="AA33" s="92"/>
      <c r="AB33" s="113"/>
      <c r="AC33" s="92">
        <f>17697*AA33*AB33/100</f>
        <v>0</v>
      </c>
      <c r="AD33" s="92"/>
      <c r="AE33" s="92"/>
      <c r="AF33" s="94">
        <f t="shared" si="4"/>
        <v>0</v>
      </c>
      <c r="AG33" s="92"/>
      <c r="AH33" s="113"/>
      <c r="AI33" s="113"/>
      <c r="AJ33" s="115"/>
      <c r="AK33" s="94">
        <v>1</v>
      </c>
      <c r="AL33" s="94">
        <v>10</v>
      </c>
      <c r="AM33" s="94">
        <f t="shared" si="5"/>
        <v>6512.496000000001</v>
      </c>
      <c r="AN33" s="113">
        <v>1</v>
      </c>
      <c r="AO33" s="113"/>
      <c r="AP33" s="98">
        <f>17697*AN33*AO33/100</f>
        <v>0</v>
      </c>
      <c r="AQ33" s="99">
        <f t="shared" si="7"/>
        <v>6512.496000000001</v>
      </c>
      <c r="AR33" s="100">
        <f t="shared" si="8"/>
        <v>71637.456</v>
      </c>
    </row>
    <row r="34" spans="1:44" s="116" customFormat="1" ht="51" customHeight="1">
      <c r="A34" s="105">
        <v>23</v>
      </c>
      <c r="B34" s="58" t="s">
        <v>121</v>
      </c>
      <c r="C34" s="58" t="s">
        <v>39</v>
      </c>
      <c r="D34" s="43" t="s">
        <v>122</v>
      </c>
      <c r="E34" s="111" t="s">
        <v>123</v>
      </c>
      <c r="F34" s="76" t="s">
        <v>124</v>
      </c>
      <c r="G34" s="89" t="s">
        <v>70</v>
      </c>
      <c r="H34" s="117" t="s">
        <v>125</v>
      </c>
      <c r="I34" s="112">
        <v>1</v>
      </c>
      <c r="J34" s="58">
        <v>2.32</v>
      </c>
      <c r="K34" s="87">
        <v>17697</v>
      </c>
      <c r="L34" s="92">
        <f>K34*J34</f>
        <v>41057.03999999999</v>
      </c>
      <c r="M34" s="92"/>
      <c r="N34" s="113">
        <f>L34+M34</f>
        <v>41057.03999999999</v>
      </c>
      <c r="O34" s="93">
        <v>4.81</v>
      </c>
      <c r="P34" s="94">
        <f t="shared" si="9"/>
        <v>85122.56999999999</v>
      </c>
      <c r="Q34" s="95">
        <f t="shared" si="2"/>
        <v>85122.56999999999</v>
      </c>
      <c r="R34" s="114"/>
      <c r="S34" s="58"/>
      <c r="T34" s="92">
        <f>13613*R34*S34/100</f>
        <v>0</v>
      </c>
      <c r="U34" s="114">
        <v>1</v>
      </c>
      <c r="V34" s="60">
        <v>40</v>
      </c>
      <c r="W34" s="92">
        <f t="shared" si="3"/>
        <v>7078.8</v>
      </c>
      <c r="X34" s="92"/>
      <c r="Y34" s="58"/>
      <c r="Z34" s="92">
        <f>10890*X34*Y34/100</f>
        <v>0</v>
      </c>
      <c r="AA34" s="92"/>
      <c r="AB34" s="113"/>
      <c r="AC34" s="92">
        <f>17697*AA34*AB34/100</f>
        <v>0</v>
      </c>
      <c r="AD34" s="92"/>
      <c r="AE34" s="92"/>
      <c r="AF34" s="94">
        <f t="shared" si="4"/>
        <v>0</v>
      </c>
      <c r="AG34" s="92"/>
      <c r="AH34" s="113"/>
      <c r="AI34" s="113"/>
      <c r="AJ34" s="115"/>
      <c r="AK34" s="121">
        <v>0.5</v>
      </c>
      <c r="AL34" s="94">
        <v>10</v>
      </c>
      <c r="AM34" s="94">
        <f t="shared" si="5"/>
        <v>8512.257</v>
      </c>
      <c r="AN34" s="113"/>
      <c r="AO34" s="113"/>
      <c r="AP34" s="98">
        <f>17697*AN34*AO34/100</f>
        <v>0</v>
      </c>
      <c r="AQ34" s="99">
        <f t="shared" si="7"/>
        <v>15591.057</v>
      </c>
      <c r="AR34" s="100">
        <f t="shared" si="8"/>
        <v>100713.627</v>
      </c>
    </row>
    <row r="35" spans="1:44" s="116" customFormat="1" ht="45" customHeight="1">
      <c r="A35" s="105">
        <v>24</v>
      </c>
      <c r="B35" s="58" t="s">
        <v>121</v>
      </c>
      <c r="C35" s="58" t="s">
        <v>39</v>
      </c>
      <c r="D35" s="43" t="s">
        <v>126</v>
      </c>
      <c r="E35" s="78" t="s">
        <v>74</v>
      </c>
      <c r="F35" s="124" t="s">
        <v>75</v>
      </c>
      <c r="G35" s="89" t="s">
        <v>127</v>
      </c>
      <c r="H35" s="117" t="s">
        <v>128</v>
      </c>
      <c r="I35" s="112">
        <v>0.5</v>
      </c>
      <c r="J35" s="60">
        <v>2.5</v>
      </c>
      <c r="K35" s="87">
        <v>17697</v>
      </c>
      <c r="L35" s="92">
        <f>K35*J35</f>
        <v>44242.5</v>
      </c>
      <c r="M35" s="92"/>
      <c r="N35" s="113">
        <f>L35+M35</f>
        <v>44242.5</v>
      </c>
      <c r="O35" s="93">
        <v>4.1</v>
      </c>
      <c r="P35" s="94">
        <f t="shared" si="9"/>
        <v>72557.7</v>
      </c>
      <c r="Q35" s="95">
        <f t="shared" si="2"/>
        <v>36278.85</v>
      </c>
      <c r="R35" s="114"/>
      <c r="S35" s="58"/>
      <c r="T35" s="92"/>
      <c r="U35" s="114">
        <v>1</v>
      </c>
      <c r="V35" s="60">
        <v>40</v>
      </c>
      <c r="W35" s="92">
        <f t="shared" si="3"/>
        <v>7078.8</v>
      </c>
      <c r="X35" s="92"/>
      <c r="Y35" s="58"/>
      <c r="Z35" s="92"/>
      <c r="AA35" s="92"/>
      <c r="AB35" s="128"/>
      <c r="AC35" s="92">
        <f>17697*AA35*AB35/100</f>
        <v>0</v>
      </c>
      <c r="AD35" s="92"/>
      <c r="AE35" s="92"/>
      <c r="AF35" s="94">
        <f t="shared" si="4"/>
        <v>0</v>
      </c>
      <c r="AG35" s="92"/>
      <c r="AH35" s="113"/>
      <c r="AI35" s="113"/>
      <c r="AJ35" s="115"/>
      <c r="AK35" s="121">
        <v>1</v>
      </c>
      <c r="AL35" s="94">
        <v>10</v>
      </c>
      <c r="AM35" s="94">
        <f t="shared" si="5"/>
        <v>3627.885</v>
      </c>
      <c r="AN35" s="113"/>
      <c r="AO35" s="113"/>
      <c r="AP35" s="98">
        <f>17697*AN35*AO35/100</f>
        <v>0</v>
      </c>
      <c r="AQ35" s="99">
        <f t="shared" si="7"/>
        <v>10706.685000000001</v>
      </c>
      <c r="AR35" s="100">
        <f t="shared" si="8"/>
        <v>46985.535</v>
      </c>
    </row>
    <row r="36" spans="1:44" s="116" customFormat="1" ht="48" customHeight="1">
      <c r="A36" s="86">
        <v>25</v>
      </c>
      <c r="B36" s="43" t="s">
        <v>129</v>
      </c>
      <c r="C36" s="58" t="s">
        <v>39</v>
      </c>
      <c r="D36" s="74" t="s">
        <v>40</v>
      </c>
      <c r="E36" s="78" t="s">
        <v>130</v>
      </c>
      <c r="F36" s="76" t="s">
        <v>75</v>
      </c>
      <c r="G36" s="89" t="s">
        <v>127</v>
      </c>
      <c r="H36" s="117" t="s">
        <v>131</v>
      </c>
      <c r="I36" s="112">
        <v>1</v>
      </c>
      <c r="J36" s="58">
        <v>2.64</v>
      </c>
      <c r="K36" s="87">
        <v>17697</v>
      </c>
      <c r="L36" s="92">
        <f>K36*J36</f>
        <v>46720.08</v>
      </c>
      <c r="M36" s="92"/>
      <c r="N36" s="113">
        <f>L36+M36</f>
        <v>46720.08</v>
      </c>
      <c r="O36" s="93">
        <v>4.19</v>
      </c>
      <c r="P36" s="94">
        <f t="shared" si="9"/>
        <v>74150.43000000001</v>
      </c>
      <c r="Q36" s="95">
        <f t="shared" si="2"/>
        <v>74150.43000000001</v>
      </c>
      <c r="R36" s="114"/>
      <c r="S36" s="58"/>
      <c r="T36" s="92"/>
      <c r="U36" s="114">
        <v>1</v>
      </c>
      <c r="V36" s="60">
        <v>40</v>
      </c>
      <c r="W36" s="92">
        <f t="shared" si="3"/>
        <v>7078.8</v>
      </c>
      <c r="X36" s="92"/>
      <c r="Y36" s="58"/>
      <c r="Z36" s="92"/>
      <c r="AA36" s="119"/>
      <c r="AB36" s="113"/>
      <c r="AC36" s="92">
        <f>17697*AB36*AA36/100</f>
        <v>0</v>
      </c>
      <c r="AD36" s="94">
        <v>1</v>
      </c>
      <c r="AE36" s="94">
        <v>30</v>
      </c>
      <c r="AF36" s="94">
        <f t="shared" si="4"/>
        <v>5309.1</v>
      </c>
      <c r="AG36" s="92"/>
      <c r="AH36" s="113"/>
      <c r="AI36" s="113"/>
      <c r="AJ36" s="115"/>
      <c r="AK36" s="121">
        <v>0</v>
      </c>
      <c r="AL36" s="94">
        <v>10</v>
      </c>
      <c r="AM36" s="94">
        <v>0</v>
      </c>
      <c r="AN36" s="113"/>
      <c r="AO36" s="113"/>
      <c r="AP36" s="98"/>
      <c r="AQ36" s="99">
        <f t="shared" si="7"/>
        <v>12387.900000000001</v>
      </c>
      <c r="AR36" s="100">
        <f t="shared" si="8"/>
        <v>86538.33000000002</v>
      </c>
    </row>
    <row r="37" spans="1:44" s="116" customFormat="1" ht="51" customHeight="1">
      <c r="A37" s="86">
        <v>26</v>
      </c>
      <c r="B37" s="43" t="s">
        <v>132</v>
      </c>
      <c r="C37" s="58" t="s">
        <v>39</v>
      </c>
      <c r="D37" s="43" t="s">
        <v>133</v>
      </c>
      <c r="E37" s="78" t="s">
        <v>134</v>
      </c>
      <c r="F37" s="76" t="s">
        <v>75</v>
      </c>
      <c r="G37" s="89"/>
      <c r="H37" s="117" t="s">
        <v>77</v>
      </c>
      <c r="I37" s="112">
        <v>0.5</v>
      </c>
      <c r="J37" s="58"/>
      <c r="K37" s="87">
        <v>17697</v>
      </c>
      <c r="L37" s="92"/>
      <c r="M37" s="92"/>
      <c r="N37" s="113"/>
      <c r="O37" s="93">
        <v>2.98</v>
      </c>
      <c r="P37" s="94">
        <f t="shared" si="9"/>
        <v>52737.06</v>
      </c>
      <c r="Q37" s="95">
        <f t="shared" si="2"/>
        <v>26368.53</v>
      </c>
      <c r="R37" s="114"/>
      <c r="S37" s="58"/>
      <c r="T37" s="92"/>
      <c r="U37" s="114">
        <v>0</v>
      </c>
      <c r="V37" s="60">
        <v>0</v>
      </c>
      <c r="W37" s="92">
        <f t="shared" si="3"/>
        <v>0</v>
      </c>
      <c r="X37" s="92"/>
      <c r="Y37" s="58"/>
      <c r="Z37" s="92"/>
      <c r="AA37" s="119"/>
      <c r="AB37" s="113"/>
      <c r="AC37" s="92"/>
      <c r="AD37" s="92"/>
      <c r="AE37" s="92"/>
      <c r="AF37" s="92"/>
      <c r="AG37" s="92"/>
      <c r="AH37" s="113"/>
      <c r="AI37" s="113"/>
      <c r="AJ37" s="115"/>
      <c r="AK37" s="121">
        <v>0</v>
      </c>
      <c r="AL37" s="94">
        <v>10</v>
      </c>
      <c r="AM37" s="94">
        <f t="shared" si="5"/>
        <v>2636.853</v>
      </c>
      <c r="AN37" s="113"/>
      <c r="AO37" s="113"/>
      <c r="AP37" s="98"/>
      <c r="AQ37" s="99">
        <f t="shared" si="7"/>
        <v>2636.853</v>
      </c>
      <c r="AR37" s="100">
        <f t="shared" si="8"/>
        <v>29005.382999999998</v>
      </c>
    </row>
    <row r="38" spans="1:44" s="116" customFormat="1" ht="51" customHeight="1">
      <c r="A38" s="86">
        <v>27</v>
      </c>
      <c r="B38" s="129" t="s">
        <v>135</v>
      </c>
      <c r="C38" s="58" t="s">
        <v>39</v>
      </c>
      <c r="D38" s="43" t="s">
        <v>136</v>
      </c>
      <c r="E38" s="130" t="s">
        <v>137</v>
      </c>
      <c r="F38" s="124" t="s">
        <v>124</v>
      </c>
      <c r="G38" s="89" t="s">
        <v>127</v>
      </c>
      <c r="H38" s="117" t="s">
        <v>138</v>
      </c>
      <c r="I38" s="112">
        <v>1</v>
      </c>
      <c r="J38" s="58">
        <v>2.64</v>
      </c>
      <c r="K38" s="87">
        <v>17697</v>
      </c>
      <c r="L38" s="92">
        <f aca="true" t="shared" si="11" ref="L38:L56">K38*J38</f>
        <v>46720.08</v>
      </c>
      <c r="M38" s="92"/>
      <c r="N38" s="113">
        <f>L38+M38</f>
        <v>46720.08</v>
      </c>
      <c r="O38" s="93">
        <v>4.14</v>
      </c>
      <c r="P38" s="94">
        <f t="shared" si="9"/>
        <v>73265.57999999999</v>
      </c>
      <c r="Q38" s="95">
        <f t="shared" si="2"/>
        <v>73265.57999999999</v>
      </c>
      <c r="R38" s="114"/>
      <c r="S38" s="58"/>
      <c r="T38" s="92">
        <f>13613*R38*S38/100</f>
        <v>0</v>
      </c>
      <c r="U38" s="114">
        <v>0.5</v>
      </c>
      <c r="V38" s="60">
        <v>40</v>
      </c>
      <c r="W38" s="92">
        <f t="shared" si="3"/>
        <v>3539.4</v>
      </c>
      <c r="X38" s="92"/>
      <c r="Y38" s="58"/>
      <c r="Z38" s="92">
        <f>10890*X38*Y38/100</f>
        <v>0</v>
      </c>
      <c r="AA38" s="119">
        <v>0</v>
      </c>
      <c r="AB38" s="113"/>
      <c r="AC38" s="92">
        <f>17697*AA38*AB38/100</f>
        <v>0</v>
      </c>
      <c r="AD38" s="92"/>
      <c r="AE38" s="92"/>
      <c r="AF38" s="92"/>
      <c r="AG38" s="92"/>
      <c r="AH38" s="113"/>
      <c r="AI38" s="113"/>
      <c r="AJ38" s="115"/>
      <c r="AK38" s="121">
        <v>1</v>
      </c>
      <c r="AL38" s="94">
        <v>10</v>
      </c>
      <c r="AM38" s="94">
        <f t="shared" si="5"/>
        <v>7326.557999999998</v>
      </c>
      <c r="AN38" s="113"/>
      <c r="AO38" s="113"/>
      <c r="AP38" s="98">
        <f>17697*AN38*AO38/100</f>
        <v>0</v>
      </c>
      <c r="AQ38" s="99">
        <f t="shared" si="7"/>
        <v>10865.957999999999</v>
      </c>
      <c r="AR38" s="100">
        <f t="shared" si="8"/>
        <v>84131.53799999999</v>
      </c>
    </row>
    <row r="39" spans="1:44" s="116" customFormat="1" ht="54" customHeight="1">
      <c r="A39" s="105">
        <v>28</v>
      </c>
      <c r="B39" s="129" t="s">
        <v>135</v>
      </c>
      <c r="C39" s="58" t="s">
        <v>39</v>
      </c>
      <c r="D39" s="74" t="s">
        <v>139</v>
      </c>
      <c r="E39" s="111" t="s">
        <v>140</v>
      </c>
      <c r="F39" s="110" t="s">
        <v>75</v>
      </c>
      <c r="G39" s="131" t="s">
        <v>141</v>
      </c>
      <c r="H39" s="131" t="s">
        <v>131</v>
      </c>
      <c r="I39" s="112">
        <v>0.25</v>
      </c>
      <c r="J39" s="123">
        <v>2.55</v>
      </c>
      <c r="K39" s="87">
        <v>17697</v>
      </c>
      <c r="L39" s="92">
        <f t="shared" si="11"/>
        <v>45127.35</v>
      </c>
      <c r="M39" s="92"/>
      <c r="N39" s="113">
        <f>L39+M39</f>
        <v>45127.35</v>
      </c>
      <c r="O39" s="93">
        <v>4</v>
      </c>
      <c r="P39" s="94">
        <f t="shared" si="9"/>
        <v>70788</v>
      </c>
      <c r="Q39" s="95">
        <f t="shared" si="2"/>
        <v>17697</v>
      </c>
      <c r="R39" s="114"/>
      <c r="S39" s="58"/>
      <c r="T39" s="92">
        <f>13613*R39*S39/100</f>
        <v>0</v>
      </c>
      <c r="U39" s="114">
        <v>0.25</v>
      </c>
      <c r="V39" s="60">
        <v>40</v>
      </c>
      <c r="W39" s="92">
        <f t="shared" si="3"/>
        <v>1769.7</v>
      </c>
      <c r="X39" s="92"/>
      <c r="Y39" s="58"/>
      <c r="Z39" s="92">
        <f>10890*X39*Y39/100</f>
        <v>0</v>
      </c>
      <c r="AA39" s="119"/>
      <c r="AB39" s="113"/>
      <c r="AC39" s="92">
        <f>17697*AA39*AB39/100</f>
        <v>0</v>
      </c>
      <c r="AD39" s="92"/>
      <c r="AE39" s="92"/>
      <c r="AF39" s="92"/>
      <c r="AG39" s="92"/>
      <c r="AH39" s="113"/>
      <c r="AI39" s="113"/>
      <c r="AJ39" s="115"/>
      <c r="AK39" s="126">
        <v>0.25</v>
      </c>
      <c r="AL39" s="94">
        <v>10</v>
      </c>
      <c r="AM39" s="94">
        <f t="shared" si="5"/>
        <v>1769.7</v>
      </c>
      <c r="AN39" s="113"/>
      <c r="AO39" s="113"/>
      <c r="AP39" s="98">
        <f>17697*AN39*AO39/100</f>
        <v>0</v>
      </c>
      <c r="AQ39" s="99">
        <f t="shared" si="7"/>
        <v>3539.4</v>
      </c>
      <c r="AR39" s="100">
        <f t="shared" si="8"/>
        <v>21236.4</v>
      </c>
    </row>
    <row r="40" spans="1:44" s="116" customFormat="1" ht="45" customHeight="1">
      <c r="A40" s="105">
        <v>29</v>
      </c>
      <c r="B40" s="129" t="s">
        <v>135</v>
      </c>
      <c r="C40" s="58" t="s">
        <v>39</v>
      </c>
      <c r="D40" s="43" t="s">
        <v>142</v>
      </c>
      <c r="E40" s="111" t="s">
        <v>143</v>
      </c>
      <c r="F40" s="76" t="s">
        <v>124</v>
      </c>
      <c r="G40" s="89" t="s">
        <v>127</v>
      </c>
      <c r="H40" s="117" t="s">
        <v>138</v>
      </c>
      <c r="I40" s="112">
        <v>0.38</v>
      </c>
      <c r="J40" s="58">
        <v>2.64</v>
      </c>
      <c r="K40" s="87">
        <v>17697</v>
      </c>
      <c r="L40" s="92">
        <f t="shared" si="11"/>
        <v>46720.08</v>
      </c>
      <c r="M40" s="92"/>
      <c r="N40" s="113"/>
      <c r="O40" s="93">
        <v>4.14</v>
      </c>
      <c r="P40" s="94">
        <f t="shared" si="9"/>
        <v>73265.57999999999</v>
      </c>
      <c r="Q40" s="95">
        <f t="shared" si="2"/>
        <v>27840.920399999995</v>
      </c>
      <c r="R40" s="114"/>
      <c r="S40" s="58"/>
      <c r="T40" s="92"/>
      <c r="U40" s="114">
        <v>0.25</v>
      </c>
      <c r="V40" s="60">
        <v>40</v>
      </c>
      <c r="W40" s="92">
        <f t="shared" si="3"/>
        <v>1769.7</v>
      </c>
      <c r="X40" s="92"/>
      <c r="Y40" s="58"/>
      <c r="Z40" s="92"/>
      <c r="AA40" s="97"/>
      <c r="AB40" s="113"/>
      <c r="AC40" s="92">
        <f>17697*AB40*AA40/100</f>
        <v>0</v>
      </c>
      <c r="AD40" s="92"/>
      <c r="AE40" s="92"/>
      <c r="AF40" s="92"/>
      <c r="AG40" s="92"/>
      <c r="AH40" s="113"/>
      <c r="AI40" s="113"/>
      <c r="AJ40" s="115"/>
      <c r="AK40" s="126">
        <v>0.38</v>
      </c>
      <c r="AL40" s="94">
        <v>10</v>
      </c>
      <c r="AM40" s="94">
        <f t="shared" si="5"/>
        <v>2784.0920399999995</v>
      </c>
      <c r="AN40" s="113"/>
      <c r="AO40" s="113"/>
      <c r="AP40" s="98"/>
      <c r="AQ40" s="99">
        <f t="shared" si="7"/>
        <v>4553.792039999999</v>
      </c>
      <c r="AR40" s="100">
        <f t="shared" si="8"/>
        <v>32394.712439999996</v>
      </c>
    </row>
    <row r="41" spans="1:44" s="116" customFormat="1" ht="54.75" customHeight="1">
      <c r="A41" s="86">
        <v>30</v>
      </c>
      <c r="B41" s="132" t="s">
        <v>135</v>
      </c>
      <c r="C41" s="133" t="s">
        <v>39</v>
      </c>
      <c r="D41" s="74" t="s">
        <v>144</v>
      </c>
      <c r="E41" s="111" t="s">
        <v>145</v>
      </c>
      <c r="F41" s="134" t="s">
        <v>98</v>
      </c>
      <c r="G41" s="89" t="s">
        <v>127</v>
      </c>
      <c r="H41" s="117" t="s">
        <v>146</v>
      </c>
      <c r="I41" s="112">
        <v>0.37</v>
      </c>
      <c r="J41" s="58">
        <v>2.64</v>
      </c>
      <c r="K41" s="87">
        <v>17697</v>
      </c>
      <c r="L41" s="92">
        <f t="shared" si="11"/>
        <v>46720.08</v>
      </c>
      <c r="M41" s="92"/>
      <c r="N41" s="113"/>
      <c r="O41" s="93">
        <v>4.51</v>
      </c>
      <c r="P41" s="94">
        <f t="shared" si="9"/>
        <v>79813.47</v>
      </c>
      <c r="Q41" s="95">
        <f t="shared" si="2"/>
        <v>29530.9839</v>
      </c>
      <c r="R41" s="114"/>
      <c r="S41" s="58"/>
      <c r="T41" s="92"/>
      <c r="U41" s="114">
        <v>0.25</v>
      </c>
      <c r="V41" s="60">
        <v>40</v>
      </c>
      <c r="W41" s="92">
        <f t="shared" si="3"/>
        <v>1769.7</v>
      </c>
      <c r="X41" s="92"/>
      <c r="Y41" s="58"/>
      <c r="Z41" s="92"/>
      <c r="AA41" s="119"/>
      <c r="AB41" s="113"/>
      <c r="AC41" s="92">
        <f>17697*AB41*AA41/100</f>
        <v>0</v>
      </c>
      <c r="AD41" s="92"/>
      <c r="AE41" s="92"/>
      <c r="AF41" s="92"/>
      <c r="AG41" s="92"/>
      <c r="AH41" s="113"/>
      <c r="AI41" s="113"/>
      <c r="AJ41" s="115"/>
      <c r="AK41" s="126">
        <v>0.37</v>
      </c>
      <c r="AL41" s="94">
        <v>10</v>
      </c>
      <c r="AM41" s="94">
        <f t="shared" si="5"/>
        <v>2953.0983899999997</v>
      </c>
      <c r="AN41" s="113"/>
      <c r="AO41" s="113"/>
      <c r="AP41" s="98"/>
      <c r="AQ41" s="99">
        <f t="shared" si="7"/>
        <v>4722.79839</v>
      </c>
      <c r="AR41" s="100">
        <f t="shared" si="8"/>
        <v>34253.78229</v>
      </c>
    </row>
    <row r="42" spans="1:44" s="116" customFormat="1" ht="37.5" customHeight="1">
      <c r="A42" s="86">
        <v>31</v>
      </c>
      <c r="B42" s="129" t="s">
        <v>135</v>
      </c>
      <c r="C42" s="125" t="s">
        <v>102</v>
      </c>
      <c r="D42" s="74" t="s">
        <v>147</v>
      </c>
      <c r="E42" s="111" t="s">
        <v>148</v>
      </c>
      <c r="F42" s="134" t="s">
        <v>75</v>
      </c>
      <c r="G42" s="135" t="s">
        <v>105</v>
      </c>
      <c r="H42" s="117" t="s">
        <v>110</v>
      </c>
      <c r="I42" s="125">
        <v>0.25</v>
      </c>
      <c r="J42" s="58">
        <v>2.42</v>
      </c>
      <c r="K42" s="87">
        <v>17697</v>
      </c>
      <c r="L42" s="92">
        <f t="shared" si="11"/>
        <v>42826.74</v>
      </c>
      <c r="M42" s="92"/>
      <c r="N42" s="113"/>
      <c r="O42" s="93">
        <v>3.73</v>
      </c>
      <c r="P42" s="94">
        <f t="shared" si="9"/>
        <v>66009.81</v>
      </c>
      <c r="Q42" s="95">
        <f t="shared" si="2"/>
        <v>16502.4525</v>
      </c>
      <c r="R42" s="114"/>
      <c r="S42" s="58"/>
      <c r="T42" s="92"/>
      <c r="U42" s="114">
        <v>0.75</v>
      </c>
      <c r="V42" s="60">
        <v>40</v>
      </c>
      <c r="W42" s="92">
        <f t="shared" si="3"/>
        <v>5309.1</v>
      </c>
      <c r="X42" s="92"/>
      <c r="Y42" s="58"/>
      <c r="Z42" s="92"/>
      <c r="AA42" s="119"/>
      <c r="AB42" s="113"/>
      <c r="AC42" s="92">
        <f>17697*AB42*AA42/100</f>
        <v>0</v>
      </c>
      <c r="AD42" s="92"/>
      <c r="AE42" s="92"/>
      <c r="AF42" s="92"/>
      <c r="AG42" s="92"/>
      <c r="AH42" s="113"/>
      <c r="AI42" s="113"/>
      <c r="AJ42" s="115"/>
      <c r="AK42" s="126">
        <v>0.25</v>
      </c>
      <c r="AL42" s="94">
        <v>10</v>
      </c>
      <c r="AM42" s="94">
        <f t="shared" si="5"/>
        <v>1650.24525</v>
      </c>
      <c r="AN42" s="113"/>
      <c r="AO42" s="113"/>
      <c r="AP42" s="98"/>
      <c r="AQ42" s="99">
        <f t="shared" si="7"/>
        <v>6959.34525</v>
      </c>
      <c r="AR42" s="100">
        <f t="shared" si="8"/>
        <v>23461.797749999998</v>
      </c>
    </row>
    <row r="43" spans="1:44" s="116" customFormat="1" ht="48.75" customHeight="1">
      <c r="A43" s="86">
        <v>32</v>
      </c>
      <c r="B43" s="136" t="s">
        <v>135</v>
      </c>
      <c r="C43" s="137" t="s">
        <v>39</v>
      </c>
      <c r="D43" s="138" t="s">
        <v>149</v>
      </c>
      <c r="E43" s="111" t="s">
        <v>150</v>
      </c>
      <c r="F43" s="124" t="s">
        <v>124</v>
      </c>
      <c r="G43" s="89" t="s">
        <v>127</v>
      </c>
      <c r="H43" s="117" t="s">
        <v>138</v>
      </c>
      <c r="I43" s="112">
        <v>0.25</v>
      </c>
      <c r="J43" s="58">
        <v>2.28</v>
      </c>
      <c r="K43" s="87">
        <v>17697</v>
      </c>
      <c r="L43" s="92">
        <f t="shared" si="11"/>
        <v>40349.159999999996</v>
      </c>
      <c r="M43" s="92"/>
      <c r="N43" s="113"/>
      <c r="O43" s="93">
        <v>4.07</v>
      </c>
      <c r="P43" s="94">
        <f t="shared" si="9"/>
        <v>72026.79000000001</v>
      </c>
      <c r="Q43" s="95">
        <f t="shared" si="2"/>
        <v>18006.697500000002</v>
      </c>
      <c r="R43" s="114"/>
      <c r="S43" s="58"/>
      <c r="T43" s="92"/>
      <c r="U43" s="114">
        <v>0.25</v>
      </c>
      <c r="V43" s="60">
        <v>40</v>
      </c>
      <c r="W43" s="92">
        <f t="shared" si="3"/>
        <v>1769.7</v>
      </c>
      <c r="X43" s="92"/>
      <c r="Y43" s="58"/>
      <c r="Z43" s="92"/>
      <c r="AA43" s="119"/>
      <c r="AB43" s="113"/>
      <c r="AC43" s="92">
        <f>17697*AB43*AA43/100</f>
        <v>0</v>
      </c>
      <c r="AD43" s="92"/>
      <c r="AE43" s="92"/>
      <c r="AF43" s="92"/>
      <c r="AG43" s="92"/>
      <c r="AH43" s="113"/>
      <c r="AI43" s="113"/>
      <c r="AJ43" s="115"/>
      <c r="AK43" s="126">
        <v>0.25</v>
      </c>
      <c r="AL43" s="94">
        <v>10</v>
      </c>
      <c r="AM43" s="94">
        <f t="shared" si="5"/>
        <v>1800.6697500000002</v>
      </c>
      <c r="AN43" s="113"/>
      <c r="AO43" s="113"/>
      <c r="AP43" s="98"/>
      <c r="AQ43" s="99">
        <f t="shared" si="7"/>
        <v>3570.3697500000003</v>
      </c>
      <c r="AR43" s="100">
        <f t="shared" si="8"/>
        <v>21577.067250000004</v>
      </c>
    </row>
    <row r="44" spans="1:44" s="116" customFormat="1" ht="48.75" customHeight="1">
      <c r="A44" s="105">
        <v>33</v>
      </c>
      <c r="B44" s="129" t="s">
        <v>135</v>
      </c>
      <c r="C44" s="58" t="s">
        <v>39</v>
      </c>
      <c r="D44" s="74" t="s">
        <v>151</v>
      </c>
      <c r="E44" s="111" t="s">
        <v>152</v>
      </c>
      <c r="F44" s="110" t="s">
        <v>98</v>
      </c>
      <c r="G44" s="89" t="s">
        <v>127</v>
      </c>
      <c r="H44" s="117" t="s">
        <v>146</v>
      </c>
      <c r="I44" s="139">
        <v>0.25</v>
      </c>
      <c r="J44" s="58">
        <v>2.64</v>
      </c>
      <c r="K44" s="87">
        <v>17697</v>
      </c>
      <c r="L44" s="92">
        <f t="shared" si="11"/>
        <v>46720.08</v>
      </c>
      <c r="M44" s="92"/>
      <c r="N44" s="113"/>
      <c r="O44" s="93">
        <v>4.24</v>
      </c>
      <c r="P44" s="94">
        <f t="shared" si="9"/>
        <v>75035.28</v>
      </c>
      <c r="Q44" s="95">
        <f t="shared" si="2"/>
        <v>18758.82</v>
      </c>
      <c r="R44" s="114"/>
      <c r="S44" s="58"/>
      <c r="T44" s="92"/>
      <c r="U44" s="114">
        <v>0.25</v>
      </c>
      <c r="V44" s="60">
        <v>40</v>
      </c>
      <c r="W44" s="92">
        <f t="shared" si="3"/>
        <v>1769.7</v>
      </c>
      <c r="X44" s="92"/>
      <c r="Y44" s="58"/>
      <c r="Z44" s="92"/>
      <c r="AA44" s="119"/>
      <c r="AB44" s="113"/>
      <c r="AC44" s="92">
        <f>17697*AB44*AA44/100</f>
        <v>0</v>
      </c>
      <c r="AD44" s="92"/>
      <c r="AE44" s="92"/>
      <c r="AF44" s="92"/>
      <c r="AG44" s="92"/>
      <c r="AH44" s="113"/>
      <c r="AI44" s="113"/>
      <c r="AJ44" s="115"/>
      <c r="AK44" s="126">
        <v>0.25</v>
      </c>
      <c r="AL44" s="94">
        <v>10</v>
      </c>
      <c r="AM44" s="94">
        <f t="shared" si="5"/>
        <v>1875.882</v>
      </c>
      <c r="AN44" s="113"/>
      <c r="AO44" s="113"/>
      <c r="AP44" s="98"/>
      <c r="AQ44" s="99">
        <f t="shared" si="7"/>
        <v>3645.5820000000003</v>
      </c>
      <c r="AR44" s="100">
        <f t="shared" si="8"/>
        <v>22404.402000000002</v>
      </c>
    </row>
    <row r="45" spans="1:44" s="116" customFormat="1" ht="54" customHeight="1">
      <c r="A45" s="105">
        <v>34</v>
      </c>
      <c r="B45" s="129" t="s">
        <v>153</v>
      </c>
      <c r="C45" s="58" t="s">
        <v>39</v>
      </c>
      <c r="D45" s="74" t="s">
        <v>154</v>
      </c>
      <c r="E45" s="140" t="s">
        <v>155</v>
      </c>
      <c r="F45" s="110" t="s">
        <v>69</v>
      </c>
      <c r="G45" s="89" t="s">
        <v>70</v>
      </c>
      <c r="H45" s="117" t="s">
        <v>156</v>
      </c>
      <c r="I45" s="112">
        <v>0.25</v>
      </c>
      <c r="J45" s="123">
        <v>2.64</v>
      </c>
      <c r="K45" s="87">
        <v>17697</v>
      </c>
      <c r="L45" s="92">
        <f t="shared" si="11"/>
        <v>46720.08</v>
      </c>
      <c r="M45" s="92"/>
      <c r="N45" s="113"/>
      <c r="O45" s="93">
        <v>4.75</v>
      </c>
      <c r="P45" s="94">
        <f t="shared" si="9"/>
        <v>84060.75</v>
      </c>
      <c r="Q45" s="95">
        <f t="shared" si="2"/>
        <v>21015.1875</v>
      </c>
      <c r="R45" s="114"/>
      <c r="S45" s="58"/>
      <c r="T45" s="92"/>
      <c r="U45" s="114">
        <v>0.5</v>
      </c>
      <c r="V45" s="60">
        <v>40</v>
      </c>
      <c r="W45" s="92">
        <f t="shared" si="3"/>
        <v>3539.4</v>
      </c>
      <c r="X45" s="92"/>
      <c r="Y45" s="58"/>
      <c r="Z45" s="92"/>
      <c r="AA45" s="119"/>
      <c r="AB45" s="113"/>
      <c r="AC45" s="92"/>
      <c r="AD45" s="92"/>
      <c r="AE45" s="92"/>
      <c r="AF45" s="92"/>
      <c r="AG45" s="92"/>
      <c r="AH45" s="113"/>
      <c r="AI45" s="113"/>
      <c r="AJ45" s="115"/>
      <c r="AK45" s="93">
        <v>0.25</v>
      </c>
      <c r="AL45" s="94">
        <v>10</v>
      </c>
      <c r="AM45" s="94">
        <f t="shared" si="5"/>
        <v>2101.51875</v>
      </c>
      <c r="AN45" s="113"/>
      <c r="AO45" s="113"/>
      <c r="AP45" s="98"/>
      <c r="AQ45" s="99">
        <f t="shared" si="7"/>
        <v>5640.918750000001</v>
      </c>
      <c r="AR45" s="100">
        <f t="shared" si="8"/>
        <v>26656.10625</v>
      </c>
    </row>
    <row r="46" spans="1:44" s="116" customFormat="1" ht="48" customHeight="1">
      <c r="A46" s="86">
        <v>35</v>
      </c>
      <c r="B46" s="141" t="s">
        <v>157</v>
      </c>
      <c r="C46" s="134" t="s">
        <v>39</v>
      </c>
      <c r="D46" s="43" t="s">
        <v>158</v>
      </c>
      <c r="E46" s="140" t="s">
        <v>159</v>
      </c>
      <c r="F46" s="110" t="s">
        <v>124</v>
      </c>
      <c r="G46" s="89" t="s">
        <v>70</v>
      </c>
      <c r="H46" s="117" t="s">
        <v>138</v>
      </c>
      <c r="I46" s="112">
        <v>1</v>
      </c>
      <c r="J46" s="58">
        <v>2.32</v>
      </c>
      <c r="K46" s="87">
        <v>17697</v>
      </c>
      <c r="L46" s="92">
        <f t="shared" si="11"/>
        <v>41057.03999999999</v>
      </c>
      <c r="M46" s="92"/>
      <c r="N46" s="113">
        <f>L46+M46</f>
        <v>41057.03999999999</v>
      </c>
      <c r="O46" s="93">
        <v>4.14</v>
      </c>
      <c r="P46" s="94">
        <f t="shared" si="9"/>
        <v>73265.57999999999</v>
      </c>
      <c r="Q46" s="95">
        <f t="shared" si="2"/>
        <v>73265.57999999999</v>
      </c>
      <c r="R46" s="114"/>
      <c r="S46" s="58"/>
      <c r="T46" s="92"/>
      <c r="U46" s="114">
        <v>1</v>
      </c>
      <c r="V46" s="60">
        <v>40</v>
      </c>
      <c r="W46" s="92">
        <f t="shared" si="3"/>
        <v>7078.8</v>
      </c>
      <c r="X46" s="92"/>
      <c r="Y46" s="58"/>
      <c r="Z46" s="92"/>
      <c r="AA46" s="119"/>
      <c r="AB46" s="113"/>
      <c r="AC46" s="92">
        <f>17697*AA46*AB46/100</f>
        <v>0</v>
      </c>
      <c r="AD46" s="92"/>
      <c r="AE46" s="92"/>
      <c r="AF46" s="92"/>
      <c r="AG46" s="92"/>
      <c r="AH46" s="113"/>
      <c r="AI46" s="113"/>
      <c r="AJ46" s="115"/>
      <c r="AK46" s="121">
        <v>1</v>
      </c>
      <c r="AL46" s="94">
        <v>10</v>
      </c>
      <c r="AM46" s="94">
        <f t="shared" si="5"/>
        <v>7326.557999999998</v>
      </c>
      <c r="AN46" s="113"/>
      <c r="AO46" s="113"/>
      <c r="AP46" s="98">
        <f>17697*AN46*AO46/100</f>
        <v>0</v>
      </c>
      <c r="AQ46" s="99">
        <f t="shared" si="7"/>
        <v>14405.357999999998</v>
      </c>
      <c r="AR46" s="100">
        <f t="shared" si="8"/>
        <v>87670.93799999998</v>
      </c>
    </row>
    <row r="47" spans="1:44" s="116" customFormat="1" ht="46.5" customHeight="1">
      <c r="A47" s="86">
        <v>36</v>
      </c>
      <c r="B47" s="87" t="s">
        <v>160</v>
      </c>
      <c r="C47" s="58" t="s">
        <v>39</v>
      </c>
      <c r="D47" s="74" t="s">
        <v>161</v>
      </c>
      <c r="E47" s="78" t="s">
        <v>162</v>
      </c>
      <c r="F47" s="110" t="s">
        <v>75</v>
      </c>
      <c r="G47" s="89" t="s">
        <v>127</v>
      </c>
      <c r="H47" s="117" t="s">
        <v>131</v>
      </c>
      <c r="I47" s="112">
        <v>1</v>
      </c>
      <c r="J47" s="58">
        <v>2.32</v>
      </c>
      <c r="K47" s="87">
        <v>17697</v>
      </c>
      <c r="L47" s="92">
        <f t="shared" si="11"/>
        <v>41057.03999999999</v>
      </c>
      <c r="M47" s="92"/>
      <c r="N47" s="113">
        <f>L47+M47</f>
        <v>41057.03999999999</v>
      </c>
      <c r="O47" s="93">
        <v>3.64</v>
      </c>
      <c r="P47" s="94">
        <f t="shared" si="9"/>
        <v>64417.08</v>
      </c>
      <c r="Q47" s="95">
        <f t="shared" si="2"/>
        <v>64417.08</v>
      </c>
      <c r="R47" s="114"/>
      <c r="S47" s="58"/>
      <c r="T47" s="92"/>
      <c r="U47" s="114">
        <v>1</v>
      </c>
      <c r="V47" s="60">
        <v>40</v>
      </c>
      <c r="W47" s="92">
        <f t="shared" si="3"/>
        <v>7078.8</v>
      </c>
      <c r="X47" s="92"/>
      <c r="Y47" s="58"/>
      <c r="Z47" s="92"/>
      <c r="AA47" s="119">
        <v>0</v>
      </c>
      <c r="AB47" s="113">
        <v>0</v>
      </c>
      <c r="AC47" s="92">
        <f>17697*AA47*AB47/100</f>
        <v>0</v>
      </c>
      <c r="AD47" s="92"/>
      <c r="AE47" s="92"/>
      <c r="AF47" s="92"/>
      <c r="AG47" s="92"/>
      <c r="AH47" s="113"/>
      <c r="AI47" s="113"/>
      <c r="AJ47" s="115"/>
      <c r="AK47" s="121">
        <v>1</v>
      </c>
      <c r="AL47" s="94">
        <v>10</v>
      </c>
      <c r="AM47" s="94">
        <f t="shared" si="5"/>
        <v>6441.7080000000005</v>
      </c>
      <c r="AN47" s="113"/>
      <c r="AO47" s="113"/>
      <c r="AP47" s="98"/>
      <c r="AQ47" s="99">
        <f t="shared" si="7"/>
        <v>13520.508000000002</v>
      </c>
      <c r="AR47" s="100">
        <f t="shared" si="8"/>
        <v>77937.588</v>
      </c>
    </row>
    <row r="48" spans="1:44" s="116" customFormat="1" ht="48.75" customHeight="1">
      <c r="A48" s="86">
        <v>37</v>
      </c>
      <c r="B48" s="87" t="s">
        <v>163</v>
      </c>
      <c r="C48" s="58" t="s">
        <v>39</v>
      </c>
      <c r="D48" s="43" t="s">
        <v>164</v>
      </c>
      <c r="E48" s="78" t="s">
        <v>162</v>
      </c>
      <c r="F48" s="76" t="s">
        <v>75</v>
      </c>
      <c r="G48" s="89" t="s">
        <v>70</v>
      </c>
      <c r="H48" s="117" t="s">
        <v>131</v>
      </c>
      <c r="I48" s="112">
        <v>1</v>
      </c>
      <c r="J48" s="58">
        <v>2.64</v>
      </c>
      <c r="K48" s="87">
        <v>17697</v>
      </c>
      <c r="L48" s="92">
        <f t="shared" si="11"/>
        <v>46720.08</v>
      </c>
      <c r="M48" s="92"/>
      <c r="N48" s="113">
        <f>L48+M48</f>
        <v>46720.08</v>
      </c>
      <c r="O48" s="93">
        <v>3.64</v>
      </c>
      <c r="P48" s="94">
        <f t="shared" si="9"/>
        <v>64417.08</v>
      </c>
      <c r="Q48" s="95">
        <f t="shared" si="2"/>
        <v>64417.08</v>
      </c>
      <c r="R48" s="114"/>
      <c r="S48" s="58"/>
      <c r="T48" s="92">
        <f>13613*R48*S48/100</f>
        <v>0</v>
      </c>
      <c r="U48" s="114">
        <v>1</v>
      </c>
      <c r="V48" s="60">
        <v>40</v>
      </c>
      <c r="W48" s="92">
        <f t="shared" si="3"/>
        <v>7078.8</v>
      </c>
      <c r="X48" s="92"/>
      <c r="Y48" s="58"/>
      <c r="Z48" s="92">
        <f>10890*X48*Y48/100</f>
        <v>0</v>
      </c>
      <c r="AA48" s="119">
        <v>0</v>
      </c>
      <c r="AB48" s="113"/>
      <c r="AC48" s="92">
        <f>17697*AA48*AB48/100</f>
        <v>0</v>
      </c>
      <c r="AD48" s="92"/>
      <c r="AE48" s="92"/>
      <c r="AF48" s="92"/>
      <c r="AG48" s="92"/>
      <c r="AH48" s="113"/>
      <c r="AI48" s="113"/>
      <c r="AJ48" s="115"/>
      <c r="AK48" s="121">
        <v>1</v>
      </c>
      <c r="AL48" s="94">
        <v>10</v>
      </c>
      <c r="AM48" s="94">
        <f t="shared" si="5"/>
        <v>6441.7080000000005</v>
      </c>
      <c r="AN48" s="113"/>
      <c r="AO48" s="113"/>
      <c r="AP48" s="98">
        <f>17697*AN48*AO48/100</f>
        <v>0</v>
      </c>
      <c r="AQ48" s="99">
        <f t="shared" si="7"/>
        <v>13520.508000000002</v>
      </c>
      <c r="AR48" s="100">
        <f t="shared" si="8"/>
        <v>77937.588</v>
      </c>
    </row>
    <row r="49" spans="1:44" s="6" customFormat="1" ht="59.25" customHeight="1">
      <c r="A49" s="105">
        <v>38</v>
      </c>
      <c r="B49" s="43" t="s">
        <v>165</v>
      </c>
      <c r="C49" s="58" t="s">
        <v>84</v>
      </c>
      <c r="D49" s="43" t="s">
        <v>166</v>
      </c>
      <c r="E49" s="78" t="s">
        <v>167</v>
      </c>
      <c r="F49" s="76" t="s">
        <v>75</v>
      </c>
      <c r="G49" s="89" t="s">
        <v>120</v>
      </c>
      <c r="H49" s="117" t="s">
        <v>110</v>
      </c>
      <c r="I49" s="112">
        <v>1</v>
      </c>
      <c r="J49" s="142">
        <v>1.68</v>
      </c>
      <c r="K49" s="87">
        <v>17697</v>
      </c>
      <c r="L49" s="92">
        <f t="shared" si="11"/>
        <v>29730.96</v>
      </c>
      <c r="M49" s="92"/>
      <c r="N49" s="113">
        <f>L49+M49</f>
        <v>29730.96</v>
      </c>
      <c r="O49" s="93">
        <v>3.45</v>
      </c>
      <c r="P49" s="94">
        <f t="shared" si="9"/>
        <v>61054.65</v>
      </c>
      <c r="Q49" s="95">
        <f t="shared" si="2"/>
        <v>61054.65</v>
      </c>
      <c r="R49" s="114"/>
      <c r="S49" s="58"/>
      <c r="T49" s="92">
        <f>13613*R49*S49/100</f>
        <v>0</v>
      </c>
      <c r="U49" s="114">
        <v>1</v>
      </c>
      <c r="V49" s="60">
        <v>40</v>
      </c>
      <c r="W49" s="92">
        <f t="shared" si="3"/>
        <v>7078.8</v>
      </c>
      <c r="X49" s="92"/>
      <c r="Y49" s="58"/>
      <c r="Z49" s="92">
        <f>10890*X49*Y49/100</f>
        <v>0</v>
      </c>
      <c r="AA49" s="92"/>
      <c r="AB49" s="113"/>
      <c r="AC49" s="92">
        <f>17697*AA49*AB49/100</f>
        <v>0</v>
      </c>
      <c r="AD49" s="92"/>
      <c r="AE49" s="92"/>
      <c r="AF49" s="92"/>
      <c r="AG49" s="92"/>
      <c r="AH49" s="113"/>
      <c r="AI49" s="113"/>
      <c r="AJ49" s="115"/>
      <c r="AK49" s="121">
        <v>1</v>
      </c>
      <c r="AL49" s="143">
        <v>10</v>
      </c>
      <c r="AM49" s="94">
        <f t="shared" si="5"/>
        <v>6105.465</v>
      </c>
      <c r="AN49" s="113"/>
      <c r="AO49" s="113"/>
      <c r="AP49" s="98">
        <f>17697*AN49*AO49/100</f>
        <v>0</v>
      </c>
      <c r="AQ49" s="99">
        <f t="shared" si="7"/>
        <v>13184.265</v>
      </c>
      <c r="AR49" s="100">
        <f t="shared" si="8"/>
        <v>74238.91500000001</v>
      </c>
    </row>
    <row r="50" spans="1:44" s="6" customFormat="1" ht="51.75" customHeight="1">
      <c r="A50" s="105">
        <v>39</v>
      </c>
      <c r="B50" s="43" t="s">
        <v>165</v>
      </c>
      <c r="C50" s="58" t="s">
        <v>39</v>
      </c>
      <c r="D50" s="43" t="s">
        <v>136</v>
      </c>
      <c r="E50" s="78" t="s">
        <v>168</v>
      </c>
      <c r="F50" s="76" t="s">
        <v>75</v>
      </c>
      <c r="G50" s="89" t="s">
        <v>120</v>
      </c>
      <c r="H50" s="117" t="s">
        <v>131</v>
      </c>
      <c r="I50" s="112">
        <v>1</v>
      </c>
      <c r="J50" s="144">
        <v>1.68</v>
      </c>
      <c r="K50" s="87">
        <v>17697</v>
      </c>
      <c r="L50" s="92">
        <f t="shared" si="11"/>
        <v>29730.96</v>
      </c>
      <c r="M50" s="92"/>
      <c r="N50" s="113"/>
      <c r="O50" s="93">
        <v>3.78</v>
      </c>
      <c r="P50" s="94">
        <f t="shared" si="9"/>
        <v>66894.66</v>
      </c>
      <c r="Q50" s="95">
        <f t="shared" si="2"/>
        <v>66894.66</v>
      </c>
      <c r="R50" s="114"/>
      <c r="S50" s="58"/>
      <c r="T50" s="92"/>
      <c r="U50" s="114">
        <v>1</v>
      </c>
      <c r="V50" s="60">
        <v>40</v>
      </c>
      <c r="W50" s="92">
        <f t="shared" si="3"/>
        <v>7078.8</v>
      </c>
      <c r="X50" s="92"/>
      <c r="Y50" s="58"/>
      <c r="Z50" s="92"/>
      <c r="AA50" s="92"/>
      <c r="AB50" s="113"/>
      <c r="AC50" s="92"/>
      <c r="AD50" s="92"/>
      <c r="AE50" s="92"/>
      <c r="AF50" s="92"/>
      <c r="AG50" s="92"/>
      <c r="AH50" s="113"/>
      <c r="AI50" s="113"/>
      <c r="AJ50" s="115"/>
      <c r="AK50" s="121">
        <v>1</v>
      </c>
      <c r="AL50" s="143">
        <v>10</v>
      </c>
      <c r="AM50" s="94">
        <f t="shared" si="5"/>
        <v>6689.466000000001</v>
      </c>
      <c r="AN50" s="113"/>
      <c r="AO50" s="113"/>
      <c r="AP50" s="98"/>
      <c r="AQ50" s="99">
        <f t="shared" si="7"/>
        <v>13768.266000000001</v>
      </c>
      <c r="AR50" s="100">
        <f t="shared" si="8"/>
        <v>80662.926</v>
      </c>
    </row>
    <row r="51" spans="1:44" s="6" customFormat="1" ht="52.5" customHeight="1">
      <c r="A51" s="86">
        <v>40</v>
      </c>
      <c r="B51" s="43" t="s">
        <v>169</v>
      </c>
      <c r="C51" s="58" t="s">
        <v>42</v>
      </c>
      <c r="D51" s="43" t="s">
        <v>170</v>
      </c>
      <c r="E51" s="78" t="s">
        <v>171</v>
      </c>
      <c r="F51" s="76" t="s">
        <v>75</v>
      </c>
      <c r="G51" s="89" t="s">
        <v>76</v>
      </c>
      <c r="H51" s="117" t="s">
        <v>77</v>
      </c>
      <c r="I51" s="112">
        <v>1</v>
      </c>
      <c r="J51" s="145">
        <v>1.7</v>
      </c>
      <c r="K51" s="87">
        <v>17697</v>
      </c>
      <c r="L51" s="92">
        <f t="shared" si="11"/>
        <v>30084.899999999998</v>
      </c>
      <c r="M51" s="92"/>
      <c r="N51" s="113"/>
      <c r="O51" s="93">
        <v>3.16</v>
      </c>
      <c r="P51" s="94">
        <f t="shared" si="9"/>
        <v>55922.520000000004</v>
      </c>
      <c r="Q51" s="95">
        <f t="shared" si="2"/>
        <v>55922.520000000004</v>
      </c>
      <c r="R51" s="114"/>
      <c r="S51" s="58"/>
      <c r="T51" s="92"/>
      <c r="U51" s="114"/>
      <c r="V51" s="58"/>
      <c r="W51" s="92">
        <f t="shared" si="3"/>
        <v>0</v>
      </c>
      <c r="X51" s="92"/>
      <c r="Y51" s="58"/>
      <c r="Z51" s="92"/>
      <c r="AA51" s="92"/>
      <c r="AB51" s="113"/>
      <c r="AC51" s="92"/>
      <c r="AD51" s="92"/>
      <c r="AE51" s="92"/>
      <c r="AF51" s="92"/>
      <c r="AG51" s="119"/>
      <c r="AH51" s="113"/>
      <c r="AI51" s="113"/>
      <c r="AJ51" s="115"/>
      <c r="AK51" s="121">
        <v>1</v>
      </c>
      <c r="AL51" s="143">
        <v>10</v>
      </c>
      <c r="AM51" s="94">
        <f t="shared" si="5"/>
        <v>5592.252</v>
      </c>
      <c r="AN51" s="113"/>
      <c r="AO51" s="113"/>
      <c r="AP51" s="98"/>
      <c r="AQ51" s="99">
        <f t="shared" si="7"/>
        <v>5592.252</v>
      </c>
      <c r="AR51" s="100">
        <f t="shared" si="8"/>
        <v>61514.772000000004</v>
      </c>
    </row>
    <row r="52" spans="1:44" s="6" customFormat="1" ht="2.25" customHeight="1">
      <c r="A52" s="86">
        <v>41</v>
      </c>
      <c r="B52" s="43" t="s">
        <v>253</v>
      </c>
      <c r="C52" s="58" t="s">
        <v>172</v>
      </c>
      <c r="D52" s="43" t="s">
        <v>172</v>
      </c>
      <c r="E52" s="78" t="s">
        <v>173</v>
      </c>
      <c r="F52" s="76" t="s">
        <v>75</v>
      </c>
      <c r="G52" s="89" t="s">
        <v>76</v>
      </c>
      <c r="H52" s="117" t="s">
        <v>77</v>
      </c>
      <c r="I52" s="112"/>
      <c r="J52" s="145">
        <v>1.7</v>
      </c>
      <c r="K52" s="87">
        <v>17697</v>
      </c>
      <c r="L52" s="92">
        <f t="shared" si="11"/>
        <v>30084.899999999998</v>
      </c>
      <c r="M52" s="92"/>
      <c r="N52" s="113">
        <v>41941.89</v>
      </c>
      <c r="O52" s="93"/>
      <c r="P52" s="94">
        <f t="shared" si="9"/>
        <v>0</v>
      </c>
      <c r="Q52" s="95">
        <f t="shared" si="2"/>
        <v>0</v>
      </c>
      <c r="R52" s="114"/>
      <c r="S52" s="58"/>
      <c r="T52" s="92">
        <v>0</v>
      </c>
      <c r="U52" s="114"/>
      <c r="V52" s="58"/>
      <c r="W52" s="92">
        <f t="shared" si="3"/>
        <v>0</v>
      </c>
      <c r="X52" s="92"/>
      <c r="Y52" s="58"/>
      <c r="Z52" s="92">
        <v>0</v>
      </c>
      <c r="AA52" s="92"/>
      <c r="AB52" s="113"/>
      <c r="AC52" s="92">
        <v>0</v>
      </c>
      <c r="AD52" s="92"/>
      <c r="AE52" s="92"/>
      <c r="AF52" s="92"/>
      <c r="AG52" s="119"/>
      <c r="AH52" s="113"/>
      <c r="AI52" s="113"/>
      <c r="AJ52" s="115"/>
      <c r="AK52" s="121">
        <v>0</v>
      </c>
      <c r="AL52" s="143">
        <v>10</v>
      </c>
      <c r="AM52" s="94">
        <f t="shared" si="5"/>
        <v>0</v>
      </c>
      <c r="AN52" s="113"/>
      <c r="AO52" s="113"/>
      <c r="AP52" s="98">
        <v>0</v>
      </c>
      <c r="AQ52" s="99">
        <f t="shared" si="7"/>
        <v>0</v>
      </c>
      <c r="AR52" s="100">
        <f t="shared" si="8"/>
        <v>0</v>
      </c>
    </row>
    <row r="53" spans="1:44" s="116" customFormat="1" ht="51" customHeight="1">
      <c r="A53" s="86">
        <v>42</v>
      </c>
      <c r="B53" s="43" t="s">
        <v>174</v>
      </c>
      <c r="C53" s="58" t="s">
        <v>42</v>
      </c>
      <c r="D53" s="43" t="s">
        <v>42</v>
      </c>
      <c r="E53" s="58" t="s">
        <v>42</v>
      </c>
      <c r="F53" s="76" t="s">
        <v>75</v>
      </c>
      <c r="G53" s="76">
        <v>2</v>
      </c>
      <c r="H53" s="146">
        <v>2</v>
      </c>
      <c r="I53" s="112">
        <v>1</v>
      </c>
      <c r="J53" s="58">
        <v>1.49</v>
      </c>
      <c r="K53" s="87">
        <v>17697</v>
      </c>
      <c r="L53" s="92">
        <f t="shared" si="11"/>
        <v>26368.53</v>
      </c>
      <c r="M53" s="92"/>
      <c r="N53" s="113">
        <f aca="true" t="shared" si="12" ref="N53:N60">L53+M53</f>
        <v>26368.53</v>
      </c>
      <c r="O53" s="93">
        <v>2.81</v>
      </c>
      <c r="P53" s="94">
        <f t="shared" si="9"/>
        <v>49728.57</v>
      </c>
      <c r="Q53" s="95">
        <f t="shared" si="2"/>
        <v>49728.57</v>
      </c>
      <c r="R53" s="114"/>
      <c r="S53" s="58"/>
      <c r="T53" s="92">
        <f aca="true" t="shared" si="13" ref="T53:T59">13613*R53*S53/100</f>
        <v>0</v>
      </c>
      <c r="U53" s="114"/>
      <c r="V53" s="58"/>
      <c r="W53" s="92">
        <f t="shared" si="3"/>
        <v>0</v>
      </c>
      <c r="X53" s="92"/>
      <c r="Y53" s="58"/>
      <c r="Z53" s="92">
        <f aca="true" t="shared" si="14" ref="Z53:Z59">10890*X53*Y53/100</f>
        <v>0</v>
      </c>
      <c r="AA53" s="92"/>
      <c r="AB53" s="113"/>
      <c r="AC53" s="92">
        <f aca="true" t="shared" si="15" ref="AC53:AC59">17697*AA53*AB53/100</f>
        <v>0</v>
      </c>
      <c r="AD53" s="92"/>
      <c r="AE53" s="92"/>
      <c r="AF53" s="92"/>
      <c r="AG53" s="92"/>
      <c r="AH53" s="113"/>
      <c r="AI53" s="113"/>
      <c r="AJ53" s="115"/>
      <c r="AK53" s="94">
        <v>1</v>
      </c>
      <c r="AL53" s="143">
        <v>10</v>
      </c>
      <c r="AM53" s="94">
        <f t="shared" si="5"/>
        <v>4972.857</v>
      </c>
      <c r="AN53" s="113"/>
      <c r="AO53" s="113"/>
      <c r="AP53" s="98">
        <f aca="true" t="shared" si="16" ref="AP53:AP59">17697*AN53*AO53/100</f>
        <v>0</v>
      </c>
      <c r="AQ53" s="99">
        <f t="shared" si="7"/>
        <v>4972.857</v>
      </c>
      <c r="AR53" s="100">
        <f t="shared" si="8"/>
        <v>54701.426999999996</v>
      </c>
    </row>
    <row r="54" spans="1:44" s="116" customFormat="1" ht="48" customHeight="1">
      <c r="A54" s="105">
        <v>43</v>
      </c>
      <c r="B54" s="43" t="s">
        <v>175</v>
      </c>
      <c r="C54" s="58" t="s">
        <v>39</v>
      </c>
      <c r="D54" s="58" t="s">
        <v>42</v>
      </c>
      <c r="E54" s="58" t="s">
        <v>42</v>
      </c>
      <c r="F54" s="76" t="s">
        <v>75</v>
      </c>
      <c r="G54" s="76">
        <v>2</v>
      </c>
      <c r="H54" s="146">
        <v>2</v>
      </c>
      <c r="I54" s="112">
        <v>1</v>
      </c>
      <c r="J54" s="58">
        <v>1.49</v>
      </c>
      <c r="K54" s="87">
        <v>17697</v>
      </c>
      <c r="L54" s="92">
        <f t="shared" si="11"/>
        <v>26368.53</v>
      </c>
      <c r="M54" s="92"/>
      <c r="N54" s="113">
        <f t="shared" si="12"/>
        <v>26368.53</v>
      </c>
      <c r="O54" s="93">
        <v>2.81</v>
      </c>
      <c r="P54" s="94">
        <f t="shared" si="9"/>
        <v>49728.57</v>
      </c>
      <c r="Q54" s="95">
        <f t="shared" si="2"/>
        <v>49728.57</v>
      </c>
      <c r="R54" s="114"/>
      <c r="S54" s="58"/>
      <c r="T54" s="92">
        <f t="shared" si="13"/>
        <v>0</v>
      </c>
      <c r="U54" s="114">
        <v>1</v>
      </c>
      <c r="V54" s="58">
        <v>0</v>
      </c>
      <c r="W54" s="92">
        <f t="shared" si="3"/>
        <v>0</v>
      </c>
      <c r="X54" s="92"/>
      <c r="Y54" s="58"/>
      <c r="Z54" s="92">
        <f t="shared" si="14"/>
        <v>0</v>
      </c>
      <c r="AA54" s="92"/>
      <c r="AB54" s="113"/>
      <c r="AC54" s="92">
        <f t="shared" si="15"/>
        <v>0</v>
      </c>
      <c r="AD54" s="92"/>
      <c r="AE54" s="92"/>
      <c r="AF54" s="92"/>
      <c r="AG54" s="92"/>
      <c r="AH54" s="113"/>
      <c r="AI54" s="113"/>
      <c r="AJ54" s="115"/>
      <c r="AK54" s="94">
        <v>1</v>
      </c>
      <c r="AL54" s="143">
        <v>10</v>
      </c>
      <c r="AM54" s="94">
        <f t="shared" si="5"/>
        <v>4972.857</v>
      </c>
      <c r="AN54" s="113"/>
      <c r="AO54" s="113"/>
      <c r="AP54" s="98">
        <f t="shared" si="16"/>
        <v>0</v>
      </c>
      <c r="AQ54" s="99">
        <f t="shared" si="7"/>
        <v>4972.857</v>
      </c>
      <c r="AR54" s="100">
        <f t="shared" si="8"/>
        <v>54701.426999999996</v>
      </c>
    </row>
    <row r="55" spans="1:44" s="116" customFormat="1" ht="45" customHeight="1">
      <c r="A55" s="105">
        <v>44</v>
      </c>
      <c r="B55" s="43" t="s">
        <v>176</v>
      </c>
      <c r="C55" s="58" t="s">
        <v>172</v>
      </c>
      <c r="D55" s="58" t="s">
        <v>42</v>
      </c>
      <c r="E55" s="58" t="s">
        <v>42</v>
      </c>
      <c r="F55" s="76" t="s">
        <v>75</v>
      </c>
      <c r="G55" s="76">
        <v>2</v>
      </c>
      <c r="H55" s="146">
        <v>2</v>
      </c>
      <c r="I55" s="112">
        <v>1</v>
      </c>
      <c r="J55" s="58">
        <v>1.49</v>
      </c>
      <c r="K55" s="87">
        <v>17697</v>
      </c>
      <c r="L55" s="92">
        <f t="shared" si="11"/>
        <v>26368.53</v>
      </c>
      <c r="M55" s="92"/>
      <c r="N55" s="113">
        <f t="shared" si="12"/>
        <v>26368.53</v>
      </c>
      <c r="O55" s="93">
        <v>2.81</v>
      </c>
      <c r="P55" s="94">
        <f t="shared" si="9"/>
        <v>49728.57</v>
      </c>
      <c r="Q55" s="95">
        <f t="shared" si="2"/>
        <v>49728.57</v>
      </c>
      <c r="R55" s="114"/>
      <c r="S55" s="58"/>
      <c r="T55" s="92">
        <f t="shared" si="13"/>
        <v>0</v>
      </c>
      <c r="U55" s="114">
        <v>1</v>
      </c>
      <c r="V55" s="58">
        <v>0</v>
      </c>
      <c r="W55" s="92">
        <f t="shared" si="3"/>
        <v>0</v>
      </c>
      <c r="X55" s="92"/>
      <c r="Y55" s="58"/>
      <c r="Z55" s="92">
        <f t="shared" si="14"/>
        <v>0</v>
      </c>
      <c r="AA55" s="92"/>
      <c r="AB55" s="113"/>
      <c r="AC55" s="92">
        <f t="shared" si="15"/>
        <v>0</v>
      </c>
      <c r="AD55" s="92"/>
      <c r="AE55" s="92"/>
      <c r="AF55" s="92"/>
      <c r="AG55" s="92"/>
      <c r="AH55" s="113"/>
      <c r="AI55" s="113"/>
      <c r="AJ55" s="115"/>
      <c r="AK55" s="94">
        <v>1</v>
      </c>
      <c r="AL55" s="143">
        <v>10</v>
      </c>
      <c r="AM55" s="94">
        <f t="shared" si="5"/>
        <v>4972.857</v>
      </c>
      <c r="AN55" s="113"/>
      <c r="AO55" s="113"/>
      <c r="AP55" s="98">
        <f t="shared" si="16"/>
        <v>0</v>
      </c>
      <c r="AQ55" s="99">
        <f t="shared" si="7"/>
        <v>4972.857</v>
      </c>
      <c r="AR55" s="100">
        <f t="shared" si="8"/>
        <v>54701.426999999996</v>
      </c>
    </row>
    <row r="56" spans="1:44" s="116" customFormat="1" ht="45" customHeight="1">
      <c r="A56" s="86">
        <v>45</v>
      </c>
      <c r="B56" s="43" t="s">
        <v>177</v>
      </c>
      <c r="C56" s="58" t="s">
        <v>102</v>
      </c>
      <c r="D56" s="58" t="s">
        <v>178</v>
      </c>
      <c r="E56" s="58" t="s">
        <v>42</v>
      </c>
      <c r="F56" s="76" t="s">
        <v>75</v>
      </c>
      <c r="G56" s="76">
        <v>4</v>
      </c>
      <c r="H56" s="146">
        <v>4</v>
      </c>
      <c r="I56" s="112">
        <v>0.5</v>
      </c>
      <c r="J56" s="58">
        <v>1.7</v>
      </c>
      <c r="K56" s="87">
        <v>17697</v>
      </c>
      <c r="L56" s="92">
        <f t="shared" si="11"/>
        <v>30084.899999999998</v>
      </c>
      <c r="M56" s="92"/>
      <c r="N56" s="113">
        <f t="shared" si="12"/>
        <v>30084.899999999998</v>
      </c>
      <c r="O56" s="93">
        <v>2.89</v>
      </c>
      <c r="P56" s="94">
        <f t="shared" si="9"/>
        <v>51144.33</v>
      </c>
      <c r="Q56" s="95">
        <f t="shared" si="2"/>
        <v>25572.165</v>
      </c>
      <c r="R56" s="114"/>
      <c r="S56" s="58"/>
      <c r="T56" s="92">
        <f t="shared" si="13"/>
        <v>0</v>
      </c>
      <c r="U56" s="114"/>
      <c r="V56" s="58"/>
      <c r="W56" s="92">
        <f t="shared" si="3"/>
        <v>0</v>
      </c>
      <c r="X56" s="92"/>
      <c r="Y56" s="58"/>
      <c r="Z56" s="92">
        <f t="shared" si="14"/>
        <v>0</v>
      </c>
      <c r="AA56" s="92"/>
      <c r="AB56" s="113"/>
      <c r="AC56" s="92">
        <f t="shared" si="15"/>
        <v>0</v>
      </c>
      <c r="AD56" s="92"/>
      <c r="AE56" s="92"/>
      <c r="AF56" s="92"/>
      <c r="AG56" s="92"/>
      <c r="AH56" s="113"/>
      <c r="AI56" s="113"/>
      <c r="AJ56" s="115"/>
      <c r="AK56" s="121">
        <v>0.5</v>
      </c>
      <c r="AL56" s="143">
        <v>10</v>
      </c>
      <c r="AM56" s="94">
        <f t="shared" si="5"/>
        <v>2557.2165000000005</v>
      </c>
      <c r="AN56" s="113"/>
      <c r="AO56" s="113"/>
      <c r="AP56" s="98">
        <f t="shared" si="16"/>
        <v>0</v>
      </c>
      <c r="AQ56" s="99">
        <f t="shared" si="7"/>
        <v>2557.2165000000005</v>
      </c>
      <c r="AR56" s="100">
        <f t="shared" si="8"/>
        <v>28129.381500000003</v>
      </c>
    </row>
    <row r="57" spans="1:44" s="116" customFormat="1" ht="34.5" customHeight="1">
      <c r="A57" s="86">
        <v>46</v>
      </c>
      <c r="B57" s="43" t="s">
        <v>177</v>
      </c>
      <c r="C57" s="58" t="s">
        <v>102</v>
      </c>
      <c r="D57" s="58"/>
      <c r="E57" s="58"/>
      <c r="F57" s="76" t="s">
        <v>75</v>
      </c>
      <c r="G57" s="76"/>
      <c r="H57" s="146">
        <v>4</v>
      </c>
      <c r="I57" s="112">
        <v>0.5</v>
      </c>
      <c r="J57" s="58"/>
      <c r="K57" s="87">
        <v>17697</v>
      </c>
      <c r="L57" s="92"/>
      <c r="M57" s="92"/>
      <c r="N57" s="113"/>
      <c r="O57" s="93">
        <v>2.89</v>
      </c>
      <c r="P57" s="94">
        <f t="shared" si="9"/>
        <v>51144.33</v>
      </c>
      <c r="Q57" s="95">
        <f t="shared" si="2"/>
        <v>25572.165</v>
      </c>
      <c r="R57" s="114"/>
      <c r="S57" s="58"/>
      <c r="T57" s="92"/>
      <c r="U57" s="114"/>
      <c r="V57" s="58"/>
      <c r="W57" s="92"/>
      <c r="X57" s="92"/>
      <c r="Y57" s="58"/>
      <c r="Z57" s="92"/>
      <c r="AA57" s="92"/>
      <c r="AB57" s="113"/>
      <c r="AC57" s="92"/>
      <c r="AD57" s="92"/>
      <c r="AE57" s="92"/>
      <c r="AF57" s="92"/>
      <c r="AG57" s="92"/>
      <c r="AH57" s="113"/>
      <c r="AI57" s="113"/>
      <c r="AJ57" s="115"/>
      <c r="AK57" s="121">
        <v>0.5</v>
      </c>
      <c r="AL57" s="143">
        <v>10</v>
      </c>
      <c r="AM57" s="94">
        <f t="shared" si="5"/>
        <v>2557.2165000000005</v>
      </c>
      <c r="AN57" s="113"/>
      <c r="AO57" s="113"/>
      <c r="AP57" s="98"/>
      <c r="AQ57" s="99">
        <f t="shared" si="7"/>
        <v>2557.2165000000005</v>
      </c>
      <c r="AR57" s="100">
        <f t="shared" si="8"/>
        <v>28129.381500000003</v>
      </c>
    </row>
    <row r="58" spans="1:44" s="116" customFormat="1" ht="45" customHeight="1">
      <c r="A58" s="86">
        <v>47</v>
      </c>
      <c r="B58" s="43" t="s">
        <v>179</v>
      </c>
      <c r="C58" s="58" t="s">
        <v>42</v>
      </c>
      <c r="D58" s="58" t="s">
        <v>42</v>
      </c>
      <c r="E58" s="58" t="s">
        <v>42</v>
      </c>
      <c r="F58" s="76" t="s">
        <v>75</v>
      </c>
      <c r="G58" s="76">
        <v>2</v>
      </c>
      <c r="H58" s="146">
        <v>2</v>
      </c>
      <c r="I58" s="112">
        <v>0.5</v>
      </c>
      <c r="J58" s="58">
        <v>1.49</v>
      </c>
      <c r="K58" s="87">
        <v>17697</v>
      </c>
      <c r="L58" s="92">
        <f>K58*J58</f>
        <v>26368.53</v>
      </c>
      <c r="M58" s="92"/>
      <c r="N58" s="113">
        <f t="shared" si="12"/>
        <v>26368.53</v>
      </c>
      <c r="O58" s="93">
        <v>2.81</v>
      </c>
      <c r="P58" s="94">
        <f t="shared" si="9"/>
        <v>49728.57</v>
      </c>
      <c r="Q58" s="95">
        <f t="shared" si="2"/>
        <v>24864.285</v>
      </c>
      <c r="R58" s="114"/>
      <c r="S58" s="58"/>
      <c r="T58" s="92">
        <f t="shared" si="13"/>
        <v>0</v>
      </c>
      <c r="U58" s="114"/>
      <c r="V58" s="58"/>
      <c r="W58" s="92">
        <f t="shared" si="3"/>
        <v>0</v>
      </c>
      <c r="X58" s="92"/>
      <c r="Y58" s="58"/>
      <c r="Z58" s="92">
        <f t="shared" si="14"/>
        <v>0</v>
      </c>
      <c r="AA58" s="92"/>
      <c r="AB58" s="113"/>
      <c r="AC58" s="92">
        <f t="shared" si="15"/>
        <v>0</v>
      </c>
      <c r="AD58" s="92"/>
      <c r="AE58" s="92"/>
      <c r="AF58" s="92"/>
      <c r="AG58" s="92"/>
      <c r="AH58" s="113"/>
      <c r="AI58" s="113"/>
      <c r="AJ58" s="115"/>
      <c r="AK58" s="121">
        <v>0.5</v>
      </c>
      <c r="AL58" s="143">
        <v>10</v>
      </c>
      <c r="AM58" s="94">
        <v>0</v>
      </c>
      <c r="AN58" s="113"/>
      <c r="AO58" s="113"/>
      <c r="AP58" s="98">
        <f t="shared" si="16"/>
        <v>0</v>
      </c>
      <c r="AQ58" s="99">
        <f t="shared" si="7"/>
        <v>0</v>
      </c>
      <c r="AR58" s="100">
        <f t="shared" si="8"/>
        <v>24864.285</v>
      </c>
    </row>
    <row r="59" spans="1:44" s="116" customFormat="1" ht="45" customHeight="1">
      <c r="A59" s="105">
        <v>48</v>
      </c>
      <c r="B59" s="43" t="s">
        <v>179</v>
      </c>
      <c r="C59" s="58" t="s">
        <v>42</v>
      </c>
      <c r="D59" s="58" t="s">
        <v>42</v>
      </c>
      <c r="E59" s="58" t="s">
        <v>42</v>
      </c>
      <c r="F59" s="76" t="s">
        <v>75</v>
      </c>
      <c r="G59" s="76">
        <v>1</v>
      </c>
      <c r="H59" s="146">
        <v>2</v>
      </c>
      <c r="I59" s="112">
        <v>0.5</v>
      </c>
      <c r="J59" s="58">
        <v>1.39</v>
      </c>
      <c r="K59" s="87">
        <v>17697</v>
      </c>
      <c r="L59" s="92">
        <f>K59*J59</f>
        <v>24598.829999999998</v>
      </c>
      <c r="M59" s="92"/>
      <c r="N59" s="113">
        <f t="shared" si="12"/>
        <v>24598.829999999998</v>
      </c>
      <c r="O59" s="93">
        <v>2.81</v>
      </c>
      <c r="P59" s="94">
        <f t="shared" si="9"/>
        <v>49728.57</v>
      </c>
      <c r="Q59" s="95">
        <f t="shared" si="2"/>
        <v>24864.285</v>
      </c>
      <c r="R59" s="114"/>
      <c r="S59" s="58"/>
      <c r="T59" s="92">
        <f t="shared" si="13"/>
        <v>0</v>
      </c>
      <c r="U59" s="114"/>
      <c r="V59" s="58"/>
      <c r="W59" s="92">
        <f t="shared" si="3"/>
        <v>0</v>
      </c>
      <c r="X59" s="92"/>
      <c r="Y59" s="58"/>
      <c r="Z59" s="92">
        <f t="shared" si="14"/>
        <v>0</v>
      </c>
      <c r="AA59" s="92"/>
      <c r="AB59" s="113"/>
      <c r="AC59" s="92">
        <f t="shared" si="15"/>
        <v>0</v>
      </c>
      <c r="AD59" s="92"/>
      <c r="AE59" s="92"/>
      <c r="AF59" s="92"/>
      <c r="AG59" s="92"/>
      <c r="AH59" s="113"/>
      <c r="AI59" s="113"/>
      <c r="AJ59" s="115"/>
      <c r="AK59" s="121">
        <v>0.5</v>
      </c>
      <c r="AL59" s="143">
        <v>10</v>
      </c>
      <c r="AM59" s="94">
        <v>0</v>
      </c>
      <c r="AN59" s="113"/>
      <c r="AO59" s="113"/>
      <c r="AP59" s="98">
        <f t="shared" si="16"/>
        <v>0</v>
      </c>
      <c r="AQ59" s="99">
        <f t="shared" si="7"/>
        <v>0</v>
      </c>
      <c r="AR59" s="100">
        <f t="shared" si="8"/>
        <v>24864.285</v>
      </c>
    </row>
    <row r="60" spans="1:44" s="116" customFormat="1" ht="45" customHeight="1">
      <c r="A60" s="105">
        <v>49</v>
      </c>
      <c r="B60" s="43" t="s">
        <v>180</v>
      </c>
      <c r="C60" s="58" t="s">
        <v>42</v>
      </c>
      <c r="D60" s="58" t="s">
        <v>42</v>
      </c>
      <c r="E60" s="58" t="s">
        <v>42</v>
      </c>
      <c r="F60" s="76" t="s">
        <v>75</v>
      </c>
      <c r="G60" s="76">
        <v>1</v>
      </c>
      <c r="H60" s="146">
        <v>1</v>
      </c>
      <c r="I60" s="112">
        <v>0.75</v>
      </c>
      <c r="J60" s="58">
        <v>1.39</v>
      </c>
      <c r="K60" s="87">
        <v>17697</v>
      </c>
      <c r="L60" s="92">
        <f>K60*J60</f>
        <v>24598.829999999998</v>
      </c>
      <c r="M60" s="92"/>
      <c r="N60" s="113">
        <f t="shared" si="12"/>
        <v>24598.829999999998</v>
      </c>
      <c r="O60" s="93">
        <v>2.77</v>
      </c>
      <c r="P60" s="94">
        <f t="shared" si="9"/>
        <v>49020.69</v>
      </c>
      <c r="Q60" s="95">
        <f t="shared" si="2"/>
        <v>36765.5175</v>
      </c>
      <c r="R60" s="114"/>
      <c r="S60" s="58"/>
      <c r="T60" s="92"/>
      <c r="U60" s="114"/>
      <c r="V60" s="58"/>
      <c r="W60" s="92">
        <f t="shared" si="3"/>
        <v>0</v>
      </c>
      <c r="X60" s="92"/>
      <c r="Y60" s="58"/>
      <c r="Z60" s="92"/>
      <c r="AA60" s="92"/>
      <c r="AB60" s="113"/>
      <c r="AC60" s="92"/>
      <c r="AD60" s="92"/>
      <c r="AE60" s="92"/>
      <c r="AF60" s="92"/>
      <c r="AG60" s="92"/>
      <c r="AH60" s="113"/>
      <c r="AI60" s="113"/>
      <c r="AJ60" s="115"/>
      <c r="AK60" s="93">
        <v>0.75</v>
      </c>
      <c r="AL60" s="143">
        <v>10</v>
      </c>
      <c r="AM60" s="94">
        <f t="shared" si="5"/>
        <v>3676.5517500000005</v>
      </c>
      <c r="AN60" s="113"/>
      <c r="AO60" s="113"/>
      <c r="AP60" s="98"/>
      <c r="AQ60" s="99">
        <f t="shared" si="7"/>
        <v>3676.5517500000005</v>
      </c>
      <c r="AR60" s="100">
        <f t="shared" si="8"/>
        <v>40442.06925</v>
      </c>
    </row>
    <row r="61" spans="1:44" s="116" customFormat="1" ht="45" customHeight="1">
      <c r="A61" s="86">
        <v>50</v>
      </c>
      <c r="B61" s="43" t="s">
        <v>180</v>
      </c>
      <c r="C61" s="58" t="s">
        <v>42</v>
      </c>
      <c r="D61" s="58" t="s">
        <v>42</v>
      </c>
      <c r="E61" s="58" t="s">
        <v>42</v>
      </c>
      <c r="F61" s="76" t="s">
        <v>75</v>
      </c>
      <c r="G61" s="76"/>
      <c r="H61" s="146">
        <v>1</v>
      </c>
      <c r="I61" s="112">
        <v>0.25</v>
      </c>
      <c r="J61" s="58"/>
      <c r="K61" s="87">
        <v>17697</v>
      </c>
      <c r="L61" s="92"/>
      <c r="M61" s="92"/>
      <c r="N61" s="113"/>
      <c r="O61" s="93">
        <v>2.77</v>
      </c>
      <c r="P61" s="94">
        <f t="shared" si="9"/>
        <v>49020.69</v>
      </c>
      <c r="Q61" s="95">
        <f t="shared" si="2"/>
        <v>12255.1725</v>
      </c>
      <c r="R61" s="114"/>
      <c r="S61" s="58"/>
      <c r="T61" s="92"/>
      <c r="U61" s="114"/>
      <c r="V61" s="58"/>
      <c r="W61" s="92"/>
      <c r="X61" s="92"/>
      <c r="Y61" s="58"/>
      <c r="Z61" s="92"/>
      <c r="AA61" s="92"/>
      <c r="AB61" s="113"/>
      <c r="AC61" s="92"/>
      <c r="AD61" s="92"/>
      <c r="AE61" s="92"/>
      <c r="AF61" s="92"/>
      <c r="AG61" s="92"/>
      <c r="AH61" s="113"/>
      <c r="AI61" s="113"/>
      <c r="AJ61" s="115"/>
      <c r="AK61" s="93">
        <v>0.25</v>
      </c>
      <c r="AL61" s="143">
        <v>10</v>
      </c>
      <c r="AM61" s="94">
        <v>0</v>
      </c>
      <c r="AN61" s="113"/>
      <c r="AO61" s="113"/>
      <c r="AP61" s="98"/>
      <c r="AQ61" s="99"/>
      <c r="AR61" s="100"/>
    </row>
    <row r="62" spans="1:44" s="116" customFormat="1" ht="39" customHeight="1">
      <c r="A62" s="86">
        <v>51</v>
      </c>
      <c r="B62" s="43" t="s">
        <v>181</v>
      </c>
      <c r="C62" s="58"/>
      <c r="D62" s="58" t="s">
        <v>42</v>
      </c>
      <c r="E62" s="58" t="s">
        <v>42</v>
      </c>
      <c r="F62" s="76" t="s">
        <v>75</v>
      </c>
      <c r="G62" s="76"/>
      <c r="H62" s="146">
        <v>4</v>
      </c>
      <c r="I62" s="112">
        <v>0.25</v>
      </c>
      <c r="J62" s="58"/>
      <c r="K62" s="87">
        <v>17697</v>
      </c>
      <c r="L62" s="92"/>
      <c r="M62" s="92"/>
      <c r="N62" s="113"/>
      <c r="O62" s="93">
        <v>2.89</v>
      </c>
      <c r="P62" s="94">
        <f t="shared" si="9"/>
        <v>51144.33</v>
      </c>
      <c r="Q62" s="95">
        <f t="shared" si="2"/>
        <v>12786.0825</v>
      </c>
      <c r="R62" s="114"/>
      <c r="S62" s="58"/>
      <c r="T62" s="92"/>
      <c r="U62" s="114">
        <v>0.25</v>
      </c>
      <c r="V62" s="60">
        <v>30</v>
      </c>
      <c r="W62" s="92">
        <f t="shared" si="3"/>
        <v>1327.275</v>
      </c>
      <c r="X62" s="92"/>
      <c r="Y62" s="58"/>
      <c r="Z62" s="92"/>
      <c r="AA62" s="92"/>
      <c r="AB62" s="113"/>
      <c r="AC62" s="92"/>
      <c r="AD62" s="92"/>
      <c r="AE62" s="92"/>
      <c r="AF62" s="92"/>
      <c r="AG62" s="92"/>
      <c r="AH62" s="113"/>
      <c r="AI62" s="113"/>
      <c r="AJ62" s="115"/>
      <c r="AK62" s="93">
        <v>0.25</v>
      </c>
      <c r="AL62" s="143">
        <v>10</v>
      </c>
      <c r="AM62" s="94">
        <v>0</v>
      </c>
      <c r="AN62" s="113"/>
      <c r="AO62" s="113"/>
      <c r="AP62" s="98"/>
      <c r="AQ62" s="99">
        <f aca="true" t="shared" si="17" ref="AQ62:AQ74">T62+W62+AC62+AF62+AJ62+AM62+AP62</f>
        <v>1327.275</v>
      </c>
      <c r="AR62" s="100">
        <f aca="true" t="shared" si="18" ref="AR62:AR74">Q62+AQ62</f>
        <v>14113.3575</v>
      </c>
    </row>
    <row r="63" spans="1:44" s="116" customFormat="1" ht="39" customHeight="1">
      <c r="A63" s="86">
        <v>52</v>
      </c>
      <c r="B63" s="43" t="s">
        <v>181</v>
      </c>
      <c r="C63" s="58"/>
      <c r="D63" s="58"/>
      <c r="E63" s="58" t="s">
        <v>42</v>
      </c>
      <c r="F63" s="76" t="s">
        <v>75</v>
      </c>
      <c r="G63" s="76"/>
      <c r="H63" s="146">
        <v>4</v>
      </c>
      <c r="I63" s="112">
        <v>0.25</v>
      </c>
      <c r="J63" s="58"/>
      <c r="K63" s="87">
        <v>17697</v>
      </c>
      <c r="L63" s="92"/>
      <c r="M63" s="92"/>
      <c r="N63" s="113"/>
      <c r="O63" s="93">
        <v>2.89</v>
      </c>
      <c r="P63" s="94">
        <f t="shared" si="9"/>
        <v>51144.33</v>
      </c>
      <c r="Q63" s="95">
        <f t="shared" si="2"/>
        <v>12786.0825</v>
      </c>
      <c r="R63" s="114"/>
      <c r="S63" s="58"/>
      <c r="T63" s="92"/>
      <c r="U63" s="114">
        <v>0.25</v>
      </c>
      <c r="V63" s="60">
        <v>30</v>
      </c>
      <c r="W63" s="92">
        <f t="shared" si="3"/>
        <v>1327.275</v>
      </c>
      <c r="X63" s="92"/>
      <c r="Y63" s="58"/>
      <c r="Z63" s="92"/>
      <c r="AA63" s="92"/>
      <c r="AB63" s="113"/>
      <c r="AC63" s="92"/>
      <c r="AD63" s="92"/>
      <c r="AE63" s="92"/>
      <c r="AF63" s="92"/>
      <c r="AG63" s="92"/>
      <c r="AH63" s="113"/>
      <c r="AI63" s="113"/>
      <c r="AJ63" s="115"/>
      <c r="AK63" s="93">
        <v>0.25</v>
      </c>
      <c r="AL63" s="143">
        <v>10</v>
      </c>
      <c r="AM63" s="94">
        <v>0</v>
      </c>
      <c r="AN63" s="113"/>
      <c r="AO63" s="113"/>
      <c r="AP63" s="98"/>
      <c r="AQ63" s="99">
        <f t="shared" si="17"/>
        <v>1327.275</v>
      </c>
      <c r="AR63" s="100">
        <f t="shared" si="18"/>
        <v>14113.3575</v>
      </c>
    </row>
    <row r="64" spans="1:44" s="6" customFormat="1" ht="39" customHeight="1">
      <c r="A64" s="105">
        <v>53</v>
      </c>
      <c r="B64" s="43" t="s">
        <v>181</v>
      </c>
      <c r="C64" s="58" t="s">
        <v>42</v>
      </c>
      <c r="D64" s="58" t="s">
        <v>42</v>
      </c>
      <c r="E64" s="58" t="s">
        <v>42</v>
      </c>
      <c r="F64" s="76" t="s">
        <v>75</v>
      </c>
      <c r="G64" s="76">
        <v>4</v>
      </c>
      <c r="H64" s="146">
        <v>4</v>
      </c>
      <c r="I64" s="112">
        <v>0.5</v>
      </c>
      <c r="J64" s="58">
        <v>1.7</v>
      </c>
      <c r="K64" s="87">
        <v>17697</v>
      </c>
      <c r="L64" s="92">
        <f>K64*J64</f>
        <v>30084.899999999998</v>
      </c>
      <c r="M64" s="92"/>
      <c r="N64" s="113">
        <f>L64+M64</f>
        <v>30084.899999999998</v>
      </c>
      <c r="O64" s="93">
        <v>2.89</v>
      </c>
      <c r="P64" s="94">
        <f t="shared" si="9"/>
        <v>51144.33</v>
      </c>
      <c r="Q64" s="95">
        <f t="shared" si="2"/>
        <v>25572.165</v>
      </c>
      <c r="R64" s="114"/>
      <c r="S64" s="58"/>
      <c r="T64" s="92"/>
      <c r="U64" s="114">
        <v>0.5</v>
      </c>
      <c r="V64" s="60">
        <v>30</v>
      </c>
      <c r="W64" s="92">
        <f t="shared" si="3"/>
        <v>2654.55</v>
      </c>
      <c r="X64" s="92"/>
      <c r="Y64" s="58"/>
      <c r="Z64" s="92"/>
      <c r="AA64" s="92"/>
      <c r="AB64" s="113"/>
      <c r="AC64" s="92">
        <f>17697*AA64*AB64/100</f>
        <v>0</v>
      </c>
      <c r="AD64" s="92"/>
      <c r="AE64" s="92"/>
      <c r="AF64" s="92"/>
      <c r="AG64" s="92"/>
      <c r="AH64" s="113"/>
      <c r="AI64" s="113"/>
      <c r="AJ64" s="115"/>
      <c r="AK64" s="126">
        <v>0.5</v>
      </c>
      <c r="AL64" s="143">
        <v>10</v>
      </c>
      <c r="AM64" s="94">
        <f t="shared" si="5"/>
        <v>2557.2165000000005</v>
      </c>
      <c r="AN64" s="147"/>
      <c r="AO64" s="113"/>
      <c r="AP64" s="98"/>
      <c r="AQ64" s="99">
        <f t="shared" si="17"/>
        <v>5211.766500000001</v>
      </c>
      <c r="AR64" s="100">
        <f t="shared" si="18"/>
        <v>30783.931500000002</v>
      </c>
    </row>
    <row r="65" spans="1:44" s="116" customFormat="1" ht="48.75" customHeight="1">
      <c r="A65" s="105">
        <v>54</v>
      </c>
      <c r="B65" s="43" t="s">
        <v>182</v>
      </c>
      <c r="C65" s="58" t="s">
        <v>42</v>
      </c>
      <c r="D65" s="43" t="s">
        <v>42</v>
      </c>
      <c r="E65" s="58" t="s">
        <v>42</v>
      </c>
      <c r="F65" s="76" t="s">
        <v>75</v>
      </c>
      <c r="G65" s="76">
        <v>2</v>
      </c>
      <c r="H65" s="146">
        <v>2</v>
      </c>
      <c r="I65" s="112">
        <v>3</v>
      </c>
      <c r="J65" s="58">
        <v>1.49</v>
      </c>
      <c r="K65" s="87">
        <v>17697</v>
      </c>
      <c r="L65" s="92">
        <f>K65*J65</f>
        <v>26368.53</v>
      </c>
      <c r="M65" s="92"/>
      <c r="N65" s="113">
        <f>L65+M65</f>
        <v>26368.53</v>
      </c>
      <c r="O65" s="93">
        <v>2.81</v>
      </c>
      <c r="P65" s="94">
        <f t="shared" si="9"/>
        <v>49728.57</v>
      </c>
      <c r="Q65" s="95">
        <f t="shared" si="2"/>
        <v>149185.71</v>
      </c>
      <c r="R65" s="114"/>
      <c r="S65" s="58"/>
      <c r="T65" s="92">
        <f>13613*R65*S65/100</f>
        <v>0</v>
      </c>
      <c r="U65" s="114">
        <v>3</v>
      </c>
      <c r="V65" s="58">
        <v>0</v>
      </c>
      <c r="W65" s="92">
        <f t="shared" si="3"/>
        <v>0</v>
      </c>
      <c r="X65" s="92"/>
      <c r="Y65" s="58"/>
      <c r="Z65" s="92">
        <f>10890*X65*Y65/100</f>
        <v>0</v>
      </c>
      <c r="AA65" s="92"/>
      <c r="AB65" s="113"/>
      <c r="AC65" s="92">
        <f>17697*AA65*AB65/100</f>
        <v>0</v>
      </c>
      <c r="AD65" s="92"/>
      <c r="AE65" s="92"/>
      <c r="AF65" s="92"/>
      <c r="AG65" s="92"/>
      <c r="AH65" s="113"/>
      <c r="AI65" s="113"/>
      <c r="AJ65" s="115"/>
      <c r="AK65" s="94">
        <v>3</v>
      </c>
      <c r="AL65" s="143">
        <v>10</v>
      </c>
      <c r="AM65" s="94">
        <f t="shared" si="5"/>
        <v>14918.570999999998</v>
      </c>
      <c r="AN65" s="113">
        <v>3</v>
      </c>
      <c r="AO65" s="143">
        <v>30</v>
      </c>
      <c r="AP65" s="98">
        <f aca="true" t="shared" si="19" ref="AP65:AP70">17697*AN65*AO65/100</f>
        <v>15927.3</v>
      </c>
      <c r="AQ65" s="99">
        <f t="shared" si="17"/>
        <v>30845.871</v>
      </c>
      <c r="AR65" s="100">
        <f t="shared" si="18"/>
        <v>180031.581</v>
      </c>
    </row>
    <row r="66" spans="1:44" s="116" customFormat="1" ht="45" customHeight="1">
      <c r="A66" s="86">
        <v>55</v>
      </c>
      <c r="B66" s="43" t="s">
        <v>183</v>
      </c>
      <c r="C66" s="58" t="s">
        <v>42</v>
      </c>
      <c r="D66" s="43" t="s">
        <v>42</v>
      </c>
      <c r="E66" s="58" t="s">
        <v>42</v>
      </c>
      <c r="F66" s="76" t="s">
        <v>75</v>
      </c>
      <c r="G66" s="89" t="s">
        <v>76</v>
      </c>
      <c r="H66" s="117" t="s">
        <v>77</v>
      </c>
      <c r="I66" s="112">
        <v>4</v>
      </c>
      <c r="J66" s="76" t="s">
        <v>42</v>
      </c>
      <c r="K66" s="87">
        <v>17697</v>
      </c>
      <c r="L66" s="92">
        <v>27254</v>
      </c>
      <c r="M66" s="92"/>
      <c r="N66" s="113">
        <f>L66+M66</f>
        <v>27254</v>
      </c>
      <c r="O66" s="93">
        <v>3.16</v>
      </c>
      <c r="P66" s="94">
        <f t="shared" si="9"/>
        <v>55922.520000000004</v>
      </c>
      <c r="Q66" s="95">
        <f t="shared" si="2"/>
        <v>223690.08000000002</v>
      </c>
      <c r="R66" s="114"/>
      <c r="S66" s="58"/>
      <c r="T66" s="92">
        <f>13613*R66*S66/100</f>
        <v>0</v>
      </c>
      <c r="U66" s="114">
        <v>4</v>
      </c>
      <c r="V66" s="60">
        <v>40</v>
      </c>
      <c r="W66" s="92">
        <f t="shared" si="3"/>
        <v>28315.2</v>
      </c>
      <c r="X66" s="92"/>
      <c r="Y66" s="58"/>
      <c r="Z66" s="92">
        <f>10890*X66*Y66/100</f>
        <v>0</v>
      </c>
      <c r="AA66" s="92"/>
      <c r="AB66" s="113"/>
      <c r="AC66" s="92">
        <f>17697*AA66*AB66/100</f>
        <v>0</v>
      </c>
      <c r="AD66" s="92"/>
      <c r="AE66" s="92"/>
      <c r="AF66" s="92"/>
      <c r="AG66" s="92">
        <v>4</v>
      </c>
      <c r="AH66" s="113">
        <v>50</v>
      </c>
      <c r="AI66" s="113">
        <f>Q66/165*0.5*120</f>
        <v>81341.84727272727</v>
      </c>
      <c r="AJ66" s="115">
        <f>Q66/165*0.5*120</f>
        <v>81341.84727272727</v>
      </c>
      <c r="AK66" s="94">
        <v>4</v>
      </c>
      <c r="AL66" s="143">
        <v>10</v>
      </c>
      <c r="AM66" s="94">
        <f t="shared" si="5"/>
        <v>22369.008</v>
      </c>
      <c r="AN66" s="113"/>
      <c r="AO66" s="113"/>
      <c r="AP66" s="98">
        <f t="shared" si="19"/>
        <v>0</v>
      </c>
      <c r="AQ66" s="99">
        <f t="shared" si="17"/>
        <v>132026.05527272727</v>
      </c>
      <c r="AR66" s="100">
        <f t="shared" si="18"/>
        <v>355716.1352727273</v>
      </c>
    </row>
    <row r="67" spans="1:44" s="116" customFormat="1" ht="45" customHeight="1">
      <c r="A67" s="86">
        <v>56</v>
      </c>
      <c r="B67" s="43" t="s">
        <v>2</v>
      </c>
      <c r="C67" s="58" t="s">
        <v>42</v>
      </c>
      <c r="D67" s="43" t="s">
        <v>42</v>
      </c>
      <c r="E67" s="58" t="s">
        <v>42</v>
      </c>
      <c r="F67" s="76" t="s">
        <v>75</v>
      </c>
      <c r="G67" s="76">
        <v>5</v>
      </c>
      <c r="H67" s="146">
        <v>5</v>
      </c>
      <c r="I67" s="112">
        <v>2</v>
      </c>
      <c r="J67" s="58">
        <v>1.82</v>
      </c>
      <c r="K67" s="87">
        <v>17697</v>
      </c>
      <c r="L67" s="92">
        <f>K67*J67</f>
        <v>32208.54</v>
      </c>
      <c r="M67" s="92"/>
      <c r="N67" s="113">
        <f>L67+M67</f>
        <v>32208.54</v>
      </c>
      <c r="O67" s="93">
        <v>2.92</v>
      </c>
      <c r="P67" s="94">
        <f t="shared" si="9"/>
        <v>51675.24</v>
      </c>
      <c r="Q67" s="95">
        <f t="shared" si="2"/>
        <v>103350.48</v>
      </c>
      <c r="R67" s="114"/>
      <c r="S67" s="58"/>
      <c r="T67" s="92">
        <f>13613*R67*S67/100</f>
        <v>0</v>
      </c>
      <c r="U67" s="114">
        <v>2</v>
      </c>
      <c r="V67" s="58">
        <v>0</v>
      </c>
      <c r="W67" s="92">
        <f t="shared" si="3"/>
        <v>0</v>
      </c>
      <c r="X67" s="92"/>
      <c r="Y67" s="58"/>
      <c r="Z67" s="92">
        <f>10890*X67*Y67/100</f>
        <v>0</v>
      </c>
      <c r="AA67" s="92"/>
      <c r="AB67" s="113">
        <v>35</v>
      </c>
      <c r="AC67" s="92">
        <f>17697*AA67*AB67/100</f>
        <v>0</v>
      </c>
      <c r="AD67" s="92"/>
      <c r="AE67" s="92"/>
      <c r="AF67" s="92"/>
      <c r="AG67" s="92"/>
      <c r="AH67" s="113"/>
      <c r="AI67" s="113"/>
      <c r="AJ67" s="115"/>
      <c r="AK67" s="94">
        <v>2</v>
      </c>
      <c r="AL67" s="143">
        <v>10</v>
      </c>
      <c r="AM67" s="94">
        <f t="shared" si="5"/>
        <v>10335.047999999999</v>
      </c>
      <c r="AN67" s="113"/>
      <c r="AO67" s="113"/>
      <c r="AP67" s="98">
        <f t="shared" si="19"/>
        <v>0</v>
      </c>
      <c r="AQ67" s="99">
        <f t="shared" si="17"/>
        <v>10335.047999999999</v>
      </c>
      <c r="AR67" s="100">
        <f t="shared" si="18"/>
        <v>113685.52799999999</v>
      </c>
    </row>
    <row r="68" spans="1:44" s="116" customFormat="1" ht="45" customHeight="1">
      <c r="A68" s="86">
        <v>57</v>
      </c>
      <c r="B68" s="43" t="s">
        <v>184</v>
      </c>
      <c r="C68" s="58" t="s">
        <v>42</v>
      </c>
      <c r="D68" s="43" t="s">
        <v>42</v>
      </c>
      <c r="E68" s="58" t="s">
        <v>42</v>
      </c>
      <c r="F68" s="76" t="s">
        <v>75</v>
      </c>
      <c r="G68" s="76">
        <v>5</v>
      </c>
      <c r="H68" s="146">
        <v>5</v>
      </c>
      <c r="I68" s="112">
        <v>1.25</v>
      </c>
      <c r="J68" s="58">
        <v>1.82</v>
      </c>
      <c r="K68" s="87">
        <v>17697</v>
      </c>
      <c r="L68" s="92">
        <f>K68*J68</f>
        <v>32208.54</v>
      </c>
      <c r="M68" s="92"/>
      <c r="N68" s="113"/>
      <c r="O68" s="93">
        <v>2.92</v>
      </c>
      <c r="P68" s="94">
        <f t="shared" si="9"/>
        <v>51675.24</v>
      </c>
      <c r="Q68" s="95">
        <f t="shared" si="2"/>
        <v>64594.049999999996</v>
      </c>
      <c r="R68" s="114"/>
      <c r="S68" s="58"/>
      <c r="T68" s="92"/>
      <c r="U68" s="114">
        <v>1</v>
      </c>
      <c r="V68" s="58">
        <v>0</v>
      </c>
      <c r="W68" s="92">
        <f t="shared" si="3"/>
        <v>0</v>
      </c>
      <c r="X68" s="92"/>
      <c r="Y68" s="58"/>
      <c r="Z68" s="92"/>
      <c r="AA68" s="92"/>
      <c r="AB68" s="113"/>
      <c r="AC68" s="92"/>
      <c r="AD68" s="92"/>
      <c r="AE68" s="92"/>
      <c r="AF68" s="92"/>
      <c r="AG68" s="92"/>
      <c r="AH68" s="113"/>
      <c r="AI68" s="113"/>
      <c r="AJ68" s="115"/>
      <c r="AK68" s="93">
        <v>1.25</v>
      </c>
      <c r="AL68" s="143">
        <v>10</v>
      </c>
      <c r="AM68" s="94">
        <f t="shared" si="5"/>
        <v>6459.405</v>
      </c>
      <c r="AN68" s="114">
        <v>1.25</v>
      </c>
      <c r="AO68" s="143">
        <v>30</v>
      </c>
      <c r="AP68" s="98">
        <f t="shared" si="19"/>
        <v>6636.375</v>
      </c>
      <c r="AQ68" s="99">
        <f t="shared" si="17"/>
        <v>13095.779999999999</v>
      </c>
      <c r="AR68" s="100">
        <f t="shared" si="18"/>
        <v>77689.82999999999</v>
      </c>
    </row>
    <row r="69" spans="1:44" s="116" customFormat="1" ht="45" customHeight="1">
      <c r="A69" s="105">
        <v>58</v>
      </c>
      <c r="B69" s="43" t="s">
        <v>184</v>
      </c>
      <c r="C69" s="58" t="s">
        <v>42</v>
      </c>
      <c r="D69" s="43" t="s">
        <v>42</v>
      </c>
      <c r="E69" s="58" t="s">
        <v>42</v>
      </c>
      <c r="F69" s="76" t="s">
        <v>75</v>
      </c>
      <c r="G69" s="76">
        <v>4</v>
      </c>
      <c r="H69" s="146">
        <v>3</v>
      </c>
      <c r="I69" s="112">
        <v>1.25</v>
      </c>
      <c r="J69" s="58">
        <v>1.7</v>
      </c>
      <c r="K69" s="87">
        <v>17697</v>
      </c>
      <c r="L69" s="92">
        <f>K69*J69</f>
        <v>30084.899999999998</v>
      </c>
      <c r="M69" s="92"/>
      <c r="N69" s="113">
        <f>L69+M69</f>
        <v>30084.899999999998</v>
      </c>
      <c r="O69" s="93">
        <v>2.84</v>
      </c>
      <c r="P69" s="94">
        <f t="shared" si="9"/>
        <v>50259.479999999996</v>
      </c>
      <c r="Q69" s="95">
        <f t="shared" si="2"/>
        <v>62824.34999999999</v>
      </c>
      <c r="R69" s="114"/>
      <c r="S69" s="58"/>
      <c r="T69" s="92">
        <f>13613*R69*S69/100</f>
        <v>0</v>
      </c>
      <c r="U69" s="114">
        <v>1</v>
      </c>
      <c r="V69" s="58">
        <v>0</v>
      </c>
      <c r="W69" s="92">
        <f t="shared" si="3"/>
        <v>0</v>
      </c>
      <c r="X69" s="92"/>
      <c r="Y69" s="58"/>
      <c r="Z69" s="92">
        <f>10890*X69*Y69/100</f>
        <v>0</v>
      </c>
      <c r="AA69" s="92"/>
      <c r="AB69" s="113"/>
      <c r="AC69" s="92">
        <f>17697*AA69*AB69/100</f>
        <v>0</v>
      </c>
      <c r="AD69" s="92"/>
      <c r="AE69" s="92"/>
      <c r="AF69" s="92"/>
      <c r="AG69" s="92"/>
      <c r="AH69" s="113"/>
      <c r="AI69" s="113"/>
      <c r="AJ69" s="115"/>
      <c r="AK69" s="93">
        <v>1.25</v>
      </c>
      <c r="AL69" s="143">
        <v>10</v>
      </c>
      <c r="AM69" s="94">
        <f t="shared" si="5"/>
        <v>6282.434999999999</v>
      </c>
      <c r="AN69" s="114">
        <v>1.25</v>
      </c>
      <c r="AO69" s="143">
        <v>30</v>
      </c>
      <c r="AP69" s="98">
        <f t="shared" si="19"/>
        <v>6636.375</v>
      </c>
      <c r="AQ69" s="99">
        <f t="shared" si="17"/>
        <v>12918.809999999998</v>
      </c>
      <c r="AR69" s="100">
        <f t="shared" si="18"/>
        <v>75743.15999999999</v>
      </c>
    </row>
    <row r="70" spans="1:44" s="116" customFormat="1" ht="62.25" customHeight="1">
      <c r="A70" s="105">
        <v>59</v>
      </c>
      <c r="B70" s="43" t="s">
        <v>185</v>
      </c>
      <c r="C70" s="58" t="s">
        <v>42</v>
      </c>
      <c r="D70" s="58" t="s">
        <v>42</v>
      </c>
      <c r="E70" s="58" t="s">
        <v>42</v>
      </c>
      <c r="F70" s="76" t="s">
        <v>75</v>
      </c>
      <c r="G70" s="76">
        <v>4</v>
      </c>
      <c r="H70" s="146">
        <v>4</v>
      </c>
      <c r="I70" s="112">
        <v>2</v>
      </c>
      <c r="J70" s="58">
        <v>1.7</v>
      </c>
      <c r="K70" s="87">
        <v>17697</v>
      </c>
      <c r="L70" s="92">
        <f>K70*J70</f>
        <v>30084.899999999998</v>
      </c>
      <c r="M70" s="92"/>
      <c r="N70" s="113">
        <f>L70+M70</f>
        <v>30084.899999999998</v>
      </c>
      <c r="O70" s="93">
        <v>2.89</v>
      </c>
      <c r="P70" s="94">
        <f t="shared" si="9"/>
        <v>51144.33</v>
      </c>
      <c r="Q70" s="95">
        <f t="shared" si="2"/>
        <v>102288.66</v>
      </c>
      <c r="R70" s="114"/>
      <c r="S70" s="58"/>
      <c r="T70" s="92">
        <f>13613*R70*S70/100</f>
        <v>0</v>
      </c>
      <c r="U70" s="114">
        <v>0</v>
      </c>
      <c r="V70" s="58">
        <v>0</v>
      </c>
      <c r="W70" s="92">
        <f t="shared" si="3"/>
        <v>0</v>
      </c>
      <c r="X70" s="92"/>
      <c r="Y70" s="58"/>
      <c r="Z70" s="92">
        <f>10890*X70*Y70/100</f>
        <v>0</v>
      </c>
      <c r="AA70" s="92"/>
      <c r="AB70" s="113"/>
      <c r="AC70" s="92">
        <f>17697*AA70*AB70/100</f>
        <v>0</v>
      </c>
      <c r="AD70" s="92"/>
      <c r="AE70" s="92"/>
      <c r="AF70" s="92"/>
      <c r="AG70" s="92"/>
      <c r="AH70" s="113"/>
      <c r="AI70" s="113"/>
      <c r="AJ70" s="115"/>
      <c r="AK70" s="94">
        <v>2</v>
      </c>
      <c r="AL70" s="143">
        <v>10</v>
      </c>
      <c r="AM70" s="94">
        <f t="shared" si="5"/>
        <v>10228.866000000002</v>
      </c>
      <c r="AN70" s="113"/>
      <c r="AO70" s="113"/>
      <c r="AP70" s="98">
        <f t="shared" si="19"/>
        <v>0</v>
      </c>
      <c r="AQ70" s="99">
        <f t="shared" si="17"/>
        <v>10228.866000000002</v>
      </c>
      <c r="AR70" s="100">
        <f t="shared" si="18"/>
        <v>112517.52600000001</v>
      </c>
    </row>
    <row r="71" spans="1:44" s="116" customFormat="1" ht="45" customHeight="1">
      <c r="A71" s="86">
        <v>60</v>
      </c>
      <c r="B71" s="43" t="s">
        <v>3</v>
      </c>
      <c r="C71" s="58" t="s">
        <v>42</v>
      </c>
      <c r="D71" s="58" t="s">
        <v>42</v>
      </c>
      <c r="E71" s="58" t="s">
        <v>42</v>
      </c>
      <c r="F71" s="76" t="s">
        <v>75</v>
      </c>
      <c r="G71" s="76">
        <v>4</v>
      </c>
      <c r="H71" s="146">
        <v>4</v>
      </c>
      <c r="I71" s="112">
        <v>1</v>
      </c>
      <c r="J71" s="58"/>
      <c r="K71" s="87">
        <v>17697</v>
      </c>
      <c r="L71" s="92"/>
      <c r="M71" s="92"/>
      <c r="N71" s="113"/>
      <c r="O71" s="93">
        <v>2.89</v>
      </c>
      <c r="P71" s="94">
        <f t="shared" si="9"/>
        <v>51144.33</v>
      </c>
      <c r="Q71" s="95">
        <f t="shared" si="2"/>
        <v>51144.33</v>
      </c>
      <c r="R71" s="114"/>
      <c r="S71" s="58"/>
      <c r="T71" s="92"/>
      <c r="U71" s="114"/>
      <c r="V71" s="58"/>
      <c r="W71" s="92"/>
      <c r="X71" s="92"/>
      <c r="Y71" s="58"/>
      <c r="Z71" s="92"/>
      <c r="AA71" s="92"/>
      <c r="AB71" s="113"/>
      <c r="AC71" s="92"/>
      <c r="AD71" s="92"/>
      <c r="AE71" s="92"/>
      <c r="AF71" s="92"/>
      <c r="AG71" s="92"/>
      <c r="AH71" s="113"/>
      <c r="AI71" s="113"/>
      <c r="AJ71" s="115"/>
      <c r="AK71" s="94">
        <v>1</v>
      </c>
      <c r="AL71" s="143">
        <v>10</v>
      </c>
      <c r="AM71" s="94">
        <f t="shared" si="5"/>
        <v>5114.433000000001</v>
      </c>
      <c r="AN71" s="113"/>
      <c r="AO71" s="113"/>
      <c r="AP71" s="98"/>
      <c r="AQ71" s="99">
        <f t="shared" si="17"/>
        <v>5114.433000000001</v>
      </c>
      <c r="AR71" s="100">
        <f t="shared" si="18"/>
        <v>56258.763000000006</v>
      </c>
    </row>
    <row r="72" spans="1:44" s="116" customFormat="1" ht="45" customHeight="1">
      <c r="A72" s="86">
        <v>61</v>
      </c>
      <c r="B72" s="43" t="s">
        <v>186</v>
      </c>
      <c r="C72" s="58" t="s">
        <v>42</v>
      </c>
      <c r="D72" s="58" t="s">
        <v>42</v>
      </c>
      <c r="E72" s="58" t="s">
        <v>42</v>
      </c>
      <c r="F72" s="76" t="s">
        <v>75</v>
      </c>
      <c r="G72" s="76">
        <v>2</v>
      </c>
      <c r="H72" s="146">
        <v>2</v>
      </c>
      <c r="I72" s="112">
        <v>2</v>
      </c>
      <c r="J72" s="58">
        <v>1.49</v>
      </c>
      <c r="K72" s="87">
        <v>17697</v>
      </c>
      <c r="L72" s="92">
        <f>K72*J72</f>
        <v>26368.53</v>
      </c>
      <c r="M72" s="92"/>
      <c r="N72" s="113">
        <f>L72+M72</f>
        <v>26368.53</v>
      </c>
      <c r="O72" s="93">
        <v>2.81</v>
      </c>
      <c r="P72" s="94">
        <f t="shared" si="9"/>
        <v>49728.57</v>
      </c>
      <c r="Q72" s="95">
        <f t="shared" si="2"/>
        <v>99457.14</v>
      </c>
      <c r="R72" s="114"/>
      <c r="S72" s="58"/>
      <c r="T72" s="92">
        <v>0</v>
      </c>
      <c r="U72" s="114">
        <v>2</v>
      </c>
      <c r="V72" s="58">
        <v>0</v>
      </c>
      <c r="W72" s="92">
        <f>17697*U72*V72/100</f>
        <v>0</v>
      </c>
      <c r="X72" s="92"/>
      <c r="Y72" s="58"/>
      <c r="Z72" s="92">
        <f>10890*X72*Y72/100</f>
        <v>0</v>
      </c>
      <c r="AA72" s="92"/>
      <c r="AB72" s="113"/>
      <c r="AC72" s="92">
        <f>17697*AA72*AB72/100</f>
        <v>0</v>
      </c>
      <c r="AD72" s="92"/>
      <c r="AE72" s="92"/>
      <c r="AF72" s="92"/>
      <c r="AG72" s="92"/>
      <c r="AH72" s="113"/>
      <c r="AI72" s="113"/>
      <c r="AJ72" s="115"/>
      <c r="AK72" s="94">
        <v>2</v>
      </c>
      <c r="AL72" s="143">
        <v>10</v>
      </c>
      <c r="AM72" s="94">
        <f t="shared" si="5"/>
        <v>9945.714</v>
      </c>
      <c r="AN72" s="113">
        <v>2</v>
      </c>
      <c r="AO72" s="143">
        <v>30</v>
      </c>
      <c r="AP72" s="98">
        <f>17697*AN72*AO72/100</f>
        <v>10618.2</v>
      </c>
      <c r="AQ72" s="99">
        <f t="shared" si="17"/>
        <v>20563.914</v>
      </c>
      <c r="AR72" s="100">
        <f t="shared" si="18"/>
        <v>120021.054</v>
      </c>
    </row>
    <row r="73" spans="1:44" s="116" customFormat="1" ht="45" customHeight="1">
      <c r="A73" s="86">
        <v>62</v>
      </c>
      <c r="B73" s="43" t="s">
        <v>187</v>
      </c>
      <c r="C73" s="58" t="s">
        <v>42</v>
      </c>
      <c r="D73" s="58" t="s">
        <v>42</v>
      </c>
      <c r="E73" s="58" t="s">
        <v>42</v>
      </c>
      <c r="F73" s="76" t="s">
        <v>75</v>
      </c>
      <c r="G73" s="76">
        <v>2</v>
      </c>
      <c r="H73" s="146">
        <v>2</v>
      </c>
      <c r="I73" s="112">
        <v>3</v>
      </c>
      <c r="J73" s="58">
        <v>1.49</v>
      </c>
      <c r="K73" s="87">
        <v>17697</v>
      </c>
      <c r="L73" s="92">
        <f>K73*J73</f>
        <v>26368.53</v>
      </c>
      <c r="M73" s="92"/>
      <c r="N73" s="113">
        <f>L73+M73</f>
        <v>26368.53</v>
      </c>
      <c r="O73" s="93">
        <v>2.81</v>
      </c>
      <c r="P73" s="94">
        <f t="shared" si="9"/>
        <v>49728.57</v>
      </c>
      <c r="Q73" s="95">
        <f t="shared" si="2"/>
        <v>149185.71</v>
      </c>
      <c r="R73" s="114"/>
      <c r="S73" s="58"/>
      <c r="T73" s="92">
        <f>13613*R73*S73/100</f>
        <v>0</v>
      </c>
      <c r="U73" s="114"/>
      <c r="V73" s="58"/>
      <c r="W73" s="92">
        <f>17697*U73*V73/100</f>
        <v>0</v>
      </c>
      <c r="X73" s="92"/>
      <c r="Y73" s="58"/>
      <c r="Z73" s="92">
        <f>10890*X73*Y73/100</f>
        <v>0</v>
      </c>
      <c r="AA73" s="92"/>
      <c r="AB73" s="113"/>
      <c r="AC73" s="92">
        <f>17697*AA73*AB73/100</f>
        <v>0</v>
      </c>
      <c r="AD73" s="92"/>
      <c r="AE73" s="92"/>
      <c r="AF73" s="92"/>
      <c r="AG73" s="92">
        <v>3</v>
      </c>
      <c r="AH73" s="113">
        <v>50</v>
      </c>
      <c r="AI73" s="113">
        <f>Q73/165*80*0.5</f>
        <v>36166.23272727273</v>
      </c>
      <c r="AJ73" s="115">
        <f>Q73/165*80*0.5</f>
        <v>36166.23272727273</v>
      </c>
      <c r="AK73" s="94">
        <v>3</v>
      </c>
      <c r="AL73" s="143">
        <v>10</v>
      </c>
      <c r="AM73" s="94">
        <f t="shared" si="5"/>
        <v>14918.570999999998</v>
      </c>
      <c r="AN73" s="113"/>
      <c r="AO73" s="113"/>
      <c r="AP73" s="98">
        <f>17697*AN73*AO73/100</f>
        <v>0</v>
      </c>
      <c r="AQ73" s="99">
        <f t="shared" si="17"/>
        <v>51084.80372727272</v>
      </c>
      <c r="AR73" s="100">
        <f t="shared" si="18"/>
        <v>200270.51372727272</v>
      </c>
    </row>
    <row r="74" spans="1:44" s="116" customFormat="1" ht="51.75" customHeight="1">
      <c r="A74" s="105">
        <v>63</v>
      </c>
      <c r="B74" s="148" t="s">
        <v>188</v>
      </c>
      <c r="C74" s="133" t="s">
        <v>42</v>
      </c>
      <c r="D74" s="133" t="s">
        <v>42</v>
      </c>
      <c r="E74" s="133" t="s">
        <v>42</v>
      </c>
      <c r="F74" s="149" t="s">
        <v>75</v>
      </c>
      <c r="G74" s="149">
        <v>2</v>
      </c>
      <c r="H74" s="150">
        <v>2</v>
      </c>
      <c r="I74" s="151">
        <v>7</v>
      </c>
      <c r="J74" s="133">
        <v>1.49</v>
      </c>
      <c r="K74" s="152">
        <v>17697</v>
      </c>
      <c r="L74" s="153">
        <f>K74*J74</f>
        <v>26368.53</v>
      </c>
      <c r="M74" s="153"/>
      <c r="N74" s="154">
        <f>L74+M74</f>
        <v>26368.53</v>
      </c>
      <c r="O74" s="93">
        <v>2.81</v>
      </c>
      <c r="P74" s="94">
        <f>O74*K74</f>
        <v>49728.57</v>
      </c>
      <c r="Q74" s="95">
        <f>P74*I74</f>
        <v>348099.99</v>
      </c>
      <c r="R74" s="155"/>
      <c r="S74" s="133"/>
      <c r="T74" s="153">
        <f>13613*R74*S74/100</f>
        <v>0</v>
      </c>
      <c r="U74" s="155">
        <v>7</v>
      </c>
      <c r="V74" s="133">
        <v>0</v>
      </c>
      <c r="W74" s="92">
        <f>17697*U74*V74/100</f>
        <v>0</v>
      </c>
      <c r="X74" s="153"/>
      <c r="Y74" s="133"/>
      <c r="Z74" s="153">
        <f>10890*X74*Y74/100</f>
        <v>0</v>
      </c>
      <c r="AA74" s="153"/>
      <c r="AB74" s="154"/>
      <c r="AC74" s="153">
        <f>17697*AA74*AB74/100</f>
        <v>0</v>
      </c>
      <c r="AD74" s="153"/>
      <c r="AE74" s="153"/>
      <c r="AF74" s="153"/>
      <c r="AG74" s="153"/>
      <c r="AH74" s="154"/>
      <c r="AI74" s="154"/>
      <c r="AJ74" s="156"/>
      <c r="AK74" s="94">
        <v>7</v>
      </c>
      <c r="AL74" s="143">
        <v>10</v>
      </c>
      <c r="AM74" s="94">
        <f t="shared" si="5"/>
        <v>34809.998999999996</v>
      </c>
      <c r="AN74" s="157">
        <v>7</v>
      </c>
      <c r="AO74" s="158">
        <v>30</v>
      </c>
      <c r="AP74" s="159">
        <f>17697*AN74*AO74/100</f>
        <v>37163.7</v>
      </c>
      <c r="AQ74" s="99">
        <f t="shared" si="17"/>
        <v>71973.699</v>
      </c>
      <c r="AR74" s="100">
        <f t="shared" si="18"/>
        <v>420073.689</v>
      </c>
    </row>
    <row r="75" spans="1:44" s="116" customFormat="1" ht="27">
      <c r="A75" s="105">
        <v>64</v>
      </c>
      <c r="B75" s="160" t="s">
        <v>196</v>
      </c>
      <c r="C75" s="60" t="s">
        <v>102</v>
      </c>
      <c r="D75" s="43" t="s">
        <v>197</v>
      </c>
      <c r="E75" s="161" t="s">
        <v>198</v>
      </c>
      <c r="F75" s="162" t="s">
        <v>75</v>
      </c>
      <c r="G75" s="163" t="s">
        <v>110</v>
      </c>
      <c r="H75" s="21"/>
      <c r="I75" s="164">
        <v>1</v>
      </c>
      <c r="K75" s="116">
        <v>17697</v>
      </c>
      <c r="O75" s="164">
        <v>3.69</v>
      </c>
      <c r="P75" s="94">
        <f>O75*K75*I75</f>
        <v>65301.93</v>
      </c>
      <c r="Q75" s="95">
        <f>P75</f>
        <v>65301.93</v>
      </c>
      <c r="AJ75" s="21"/>
      <c r="AM75" s="21"/>
      <c r="AQ75" s="21">
        <v>13608.993</v>
      </c>
      <c r="AR75" s="165">
        <f>AQ75+P75</f>
        <v>78910.923</v>
      </c>
    </row>
    <row r="76" spans="1:44" s="116" customFormat="1" ht="27">
      <c r="A76" s="86">
        <v>65</v>
      </c>
      <c r="B76" s="160" t="s">
        <v>196</v>
      </c>
      <c r="C76" s="166" t="s">
        <v>39</v>
      </c>
      <c r="D76" s="43" t="s">
        <v>199</v>
      </c>
      <c r="E76" s="161" t="s">
        <v>200</v>
      </c>
      <c r="F76" s="162" t="s">
        <v>69</v>
      </c>
      <c r="G76" s="163" t="s">
        <v>156</v>
      </c>
      <c r="H76" s="21"/>
      <c r="I76" s="164">
        <v>1</v>
      </c>
      <c r="K76" s="116">
        <v>17697</v>
      </c>
      <c r="O76" s="164">
        <v>4.75</v>
      </c>
      <c r="P76" s="94">
        <f aca="true" t="shared" si="20" ref="P76:P104">O76*K76*I76</f>
        <v>84060.75</v>
      </c>
      <c r="Q76" s="95">
        <f aca="true" t="shared" si="21" ref="Q76:Q104">P76</f>
        <v>84060.75</v>
      </c>
      <c r="AJ76" s="21"/>
      <c r="AM76" s="21"/>
      <c r="AQ76" s="21">
        <v>15484.875</v>
      </c>
      <c r="AR76" s="165">
        <f aca="true" t="shared" si="22" ref="AR76:AR104">AQ76+P76</f>
        <v>99545.625</v>
      </c>
    </row>
    <row r="77" spans="1:44" s="116" customFormat="1" ht="27">
      <c r="A77" s="86">
        <v>66</v>
      </c>
      <c r="B77" s="160" t="s">
        <v>196</v>
      </c>
      <c r="C77" s="166" t="s">
        <v>39</v>
      </c>
      <c r="D77" s="160" t="s">
        <v>201</v>
      </c>
      <c r="E77" s="161" t="s">
        <v>202</v>
      </c>
      <c r="F77" s="162" t="s">
        <v>203</v>
      </c>
      <c r="G77" s="163" t="s">
        <v>138</v>
      </c>
      <c r="H77" s="21"/>
      <c r="I77" s="164">
        <v>1.24</v>
      </c>
      <c r="K77" s="116">
        <v>17697</v>
      </c>
      <c r="O77" s="164">
        <v>4.43</v>
      </c>
      <c r="P77" s="94">
        <f t="shared" si="20"/>
        <v>97213.1604</v>
      </c>
      <c r="Q77" s="95">
        <f t="shared" si="21"/>
        <v>97213.1604</v>
      </c>
      <c r="AJ77" s="21"/>
      <c r="AM77" s="21"/>
      <c r="AQ77" s="21">
        <v>18499.028039999997</v>
      </c>
      <c r="AR77" s="165">
        <f t="shared" si="22"/>
        <v>115712.18844</v>
      </c>
    </row>
    <row r="78" spans="1:44" s="116" customFormat="1" ht="27">
      <c r="A78" s="86">
        <v>67</v>
      </c>
      <c r="B78" s="160" t="s">
        <v>196</v>
      </c>
      <c r="C78" s="160" t="s">
        <v>39</v>
      </c>
      <c r="D78" s="160" t="s">
        <v>204</v>
      </c>
      <c r="E78" s="167" t="s">
        <v>205</v>
      </c>
      <c r="F78" s="162" t="s">
        <v>98</v>
      </c>
      <c r="G78" s="163" t="s">
        <v>146</v>
      </c>
      <c r="H78" s="21"/>
      <c r="I78" s="164">
        <v>1.48</v>
      </c>
      <c r="K78" s="116">
        <v>17697</v>
      </c>
      <c r="O78" s="164">
        <v>4.51</v>
      </c>
      <c r="P78" s="94">
        <f t="shared" si="20"/>
        <v>118123.9356</v>
      </c>
      <c r="Q78" s="95">
        <f t="shared" si="21"/>
        <v>118123.9356</v>
      </c>
      <c r="AJ78" s="21"/>
      <c r="AM78" s="21"/>
      <c r="AQ78" s="21">
        <v>22289.01756</v>
      </c>
      <c r="AR78" s="165">
        <f t="shared" si="22"/>
        <v>140412.95316</v>
      </c>
    </row>
    <row r="79" spans="1:44" s="116" customFormat="1" ht="27">
      <c r="A79" s="105">
        <v>68</v>
      </c>
      <c r="B79" s="160" t="s">
        <v>196</v>
      </c>
      <c r="C79" s="166" t="s">
        <v>39</v>
      </c>
      <c r="D79" s="43" t="s">
        <v>164</v>
      </c>
      <c r="E79" s="161" t="s">
        <v>206</v>
      </c>
      <c r="F79" s="162" t="s">
        <v>75</v>
      </c>
      <c r="G79" s="163" t="s">
        <v>131</v>
      </c>
      <c r="H79" s="21"/>
      <c r="I79" s="164">
        <v>0.24</v>
      </c>
      <c r="K79" s="116">
        <v>17697</v>
      </c>
      <c r="O79" s="164">
        <v>3.58</v>
      </c>
      <c r="P79" s="94">
        <f t="shared" si="20"/>
        <v>15205.2624</v>
      </c>
      <c r="Q79" s="95">
        <f t="shared" si="21"/>
        <v>15205.2624</v>
      </c>
      <c r="AJ79" s="21"/>
      <c r="AM79" s="21"/>
      <c r="AQ79" s="21">
        <v>3219.43824</v>
      </c>
      <c r="AR79" s="165">
        <f t="shared" si="22"/>
        <v>18424.70064</v>
      </c>
    </row>
    <row r="80" spans="1:44" s="116" customFormat="1" ht="27">
      <c r="A80" s="105">
        <v>69</v>
      </c>
      <c r="B80" s="160" t="s">
        <v>196</v>
      </c>
      <c r="C80" s="166" t="s">
        <v>39</v>
      </c>
      <c r="D80" s="160" t="s">
        <v>207</v>
      </c>
      <c r="E80" s="161" t="s">
        <v>208</v>
      </c>
      <c r="F80" s="162" t="s">
        <v>75</v>
      </c>
      <c r="G80" s="163" t="s">
        <v>131</v>
      </c>
      <c r="H80" s="21"/>
      <c r="I80" s="164">
        <v>1</v>
      </c>
      <c r="K80" s="116">
        <v>17697</v>
      </c>
      <c r="O80" s="164">
        <v>3.85</v>
      </c>
      <c r="P80" s="94">
        <f t="shared" si="20"/>
        <v>68133.45</v>
      </c>
      <c r="Q80" s="95">
        <f t="shared" si="21"/>
        <v>68133.45</v>
      </c>
      <c r="AJ80" s="21"/>
      <c r="AM80" s="21"/>
      <c r="AQ80" s="21">
        <v>13892.145</v>
      </c>
      <c r="AR80" s="165">
        <f t="shared" si="22"/>
        <v>82025.595</v>
      </c>
    </row>
    <row r="81" spans="1:44" s="116" customFormat="1" ht="27">
      <c r="A81" s="86">
        <v>70</v>
      </c>
      <c r="B81" s="160" t="s">
        <v>196</v>
      </c>
      <c r="C81" s="166" t="s">
        <v>39</v>
      </c>
      <c r="D81" s="160" t="s">
        <v>209</v>
      </c>
      <c r="E81" s="168" t="s">
        <v>210</v>
      </c>
      <c r="F81" s="162" t="s">
        <v>203</v>
      </c>
      <c r="G81" s="163" t="s">
        <v>138</v>
      </c>
      <c r="H81" s="21"/>
      <c r="I81" s="164">
        <v>1</v>
      </c>
      <c r="K81" s="116">
        <v>17697</v>
      </c>
      <c r="O81" s="164">
        <v>4.43</v>
      </c>
      <c r="P81" s="94">
        <f t="shared" si="20"/>
        <v>78397.70999999999</v>
      </c>
      <c r="Q81" s="95">
        <f t="shared" si="21"/>
        <v>78397.70999999999</v>
      </c>
      <c r="AJ81" s="21"/>
      <c r="AM81" s="21"/>
      <c r="AQ81" s="21">
        <v>14918.571</v>
      </c>
      <c r="AR81" s="165">
        <f t="shared" si="22"/>
        <v>93316.28099999999</v>
      </c>
    </row>
    <row r="82" spans="1:44" s="116" customFormat="1" ht="27">
      <c r="A82" s="86">
        <v>71</v>
      </c>
      <c r="B82" s="160" t="s">
        <v>196</v>
      </c>
      <c r="C82" s="166" t="s">
        <v>39</v>
      </c>
      <c r="D82" s="43" t="s">
        <v>211</v>
      </c>
      <c r="E82" s="161" t="s">
        <v>212</v>
      </c>
      <c r="F82" s="162" t="s">
        <v>75</v>
      </c>
      <c r="G82" s="163" t="s">
        <v>131</v>
      </c>
      <c r="H82" s="21"/>
      <c r="I82" s="164">
        <v>1</v>
      </c>
      <c r="K82" s="116">
        <v>17697</v>
      </c>
      <c r="O82" s="164">
        <v>3.52</v>
      </c>
      <c r="P82" s="94">
        <f t="shared" si="20"/>
        <v>62293.44</v>
      </c>
      <c r="Q82" s="95">
        <f t="shared" si="21"/>
        <v>62293.44</v>
      </c>
      <c r="AJ82" s="21"/>
      <c r="AM82" s="21"/>
      <c r="AQ82" s="21">
        <v>13308.144</v>
      </c>
      <c r="AR82" s="165">
        <f t="shared" si="22"/>
        <v>75601.584</v>
      </c>
    </row>
    <row r="83" spans="1:44" s="116" customFormat="1" ht="27">
      <c r="A83" s="86">
        <v>72</v>
      </c>
      <c r="B83" s="160" t="s">
        <v>196</v>
      </c>
      <c r="C83" s="58" t="s">
        <v>39</v>
      </c>
      <c r="D83" s="43" t="s">
        <v>213</v>
      </c>
      <c r="E83" s="78" t="s">
        <v>79</v>
      </c>
      <c r="F83" s="76" t="s">
        <v>75</v>
      </c>
      <c r="G83" s="163" t="s">
        <v>131</v>
      </c>
      <c r="H83" s="21"/>
      <c r="I83" s="164">
        <v>0.24</v>
      </c>
      <c r="K83" s="116">
        <v>17697</v>
      </c>
      <c r="O83" s="164">
        <v>4</v>
      </c>
      <c r="P83" s="94">
        <f t="shared" si="20"/>
        <v>16989.12</v>
      </c>
      <c r="Q83" s="95">
        <f t="shared" si="21"/>
        <v>16989.12</v>
      </c>
      <c r="AJ83" s="21"/>
      <c r="AM83" s="21"/>
      <c r="AQ83" s="21">
        <v>3397.8239999999996</v>
      </c>
      <c r="AR83" s="165">
        <f t="shared" si="22"/>
        <v>20386.944</v>
      </c>
    </row>
    <row r="84" spans="1:44" s="116" customFormat="1" ht="27">
      <c r="A84" s="105">
        <v>73</v>
      </c>
      <c r="B84" s="160" t="s">
        <v>196</v>
      </c>
      <c r="C84" s="166" t="s">
        <v>39</v>
      </c>
      <c r="D84" s="160" t="s">
        <v>214</v>
      </c>
      <c r="E84" s="161" t="s">
        <v>215</v>
      </c>
      <c r="F84" s="162" t="s">
        <v>69</v>
      </c>
      <c r="G84" s="163" t="s">
        <v>156</v>
      </c>
      <c r="H84" s="21"/>
      <c r="I84" s="164">
        <v>0.48</v>
      </c>
      <c r="K84" s="116">
        <v>17697</v>
      </c>
      <c r="O84" s="164">
        <v>4.75</v>
      </c>
      <c r="P84" s="94">
        <f t="shared" si="20"/>
        <v>40349.159999999996</v>
      </c>
      <c r="Q84" s="95">
        <f t="shared" si="21"/>
        <v>40349.159999999996</v>
      </c>
      <c r="AJ84" s="21"/>
      <c r="AM84" s="21"/>
      <c r="AQ84" s="21">
        <v>7432.74</v>
      </c>
      <c r="AR84" s="165">
        <f t="shared" si="22"/>
        <v>47781.899999999994</v>
      </c>
    </row>
    <row r="85" spans="1:44" s="116" customFormat="1" ht="27">
      <c r="A85" s="105">
        <v>74</v>
      </c>
      <c r="B85" s="160" t="s">
        <v>196</v>
      </c>
      <c r="C85" s="166" t="s">
        <v>39</v>
      </c>
      <c r="D85" s="160" t="s">
        <v>216</v>
      </c>
      <c r="E85" s="169" t="s">
        <v>217</v>
      </c>
      <c r="F85" s="162" t="s">
        <v>75</v>
      </c>
      <c r="G85" s="163" t="s">
        <v>131</v>
      </c>
      <c r="H85" s="21"/>
      <c r="I85" s="164">
        <v>1</v>
      </c>
      <c r="K85" s="116">
        <v>17697</v>
      </c>
      <c r="O85" s="164">
        <v>4.06</v>
      </c>
      <c r="P85" s="94">
        <f t="shared" si="20"/>
        <v>71849.81999999999</v>
      </c>
      <c r="Q85" s="95">
        <f t="shared" si="21"/>
        <v>71849.81999999999</v>
      </c>
      <c r="AJ85" s="21"/>
      <c r="AM85" s="21"/>
      <c r="AQ85" s="21">
        <v>14263.782</v>
      </c>
      <c r="AR85" s="165">
        <f t="shared" si="22"/>
        <v>86113.60199999998</v>
      </c>
    </row>
    <row r="86" spans="1:44" s="116" customFormat="1" ht="27">
      <c r="A86" s="86">
        <v>75</v>
      </c>
      <c r="B86" s="160" t="s">
        <v>196</v>
      </c>
      <c r="C86" s="60" t="s">
        <v>102</v>
      </c>
      <c r="D86" s="74" t="s">
        <v>218</v>
      </c>
      <c r="E86" s="75" t="s">
        <v>219</v>
      </c>
      <c r="F86" s="76" t="s">
        <v>203</v>
      </c>
      <c r="G86" s="163" t="s">
        <v>220</v>
      </c>
      <c r="H86" s="21"/>
      <c r="I86" s="164">
        <v>1</v>
      </c>
      <c r="K86" s="116">
        <v>17697</v>
      </c>
      <c r="O86" s="164">
        <v>3.91</v>
      </c>
      <c r="P86" s="94">
        <f t="shared" si="20"/>
        <v>69195.27</v>
      </c>
      <c r="Q86" s="95">
        <f t="shared" si="21"/>
        <v>69195.27</v>
      </c>
      <c r="AJ86" s="21"/>
      <c r="AM86" s="21"/>
      <c r="AQ86" s="21">
        <v>13998.327000000001</v>
      </c>
      <c r="AR86" s="165">
        <f t="shared" si="22"/>
        <v>83193.59700000001</v>
      </c>
    </row>
    <row r="87" spans="1:44" s="116" customFormat="1" ht="27">
      <c r="A87" s="86">
        <v>76</v>
      </c>
      <c r="B87" s="160" t="s">
        <v>196</v>
      </c>
      <c r="C87" s="60" t="s">
        <v>102</v>
      </c>
      <c r="D87" s="160" t="s">
        <v>221</v>
      </c>
      <c r="E87" s="169" t="s">
        <v>222</v>
      </c>
      <c r="F87" s="162" t="s">
        <v>75</v>
      </c>
      <c r="G87" s="163" t="s">
        <v>110</v>
      </c>
      <c r="H87" s="21"/>
      <c r="I87" s="170">
        <v>1</v>
      </c>
      <c r="K87" s="116">
        <v>17697</v>
      </c>
      <c r="O87" s="164">
        <v>3.36</v>
      </c>
      <c r="P87" s="94">
        <f t="shared" si="20"/>
        <v>59461.92</v>
      </c>
      <c r="Q87" s="95">
        <f t="shared" si="21"/>
        <v>59461.92</v>
      </c>
      <c r="AJ87" s="21"/>
      <c r="AM87" s="21"/>
      <c r="AQ87" s="21">
        <v>13024.991999999998</v>
      </c>
      <c r="AR87" s="165">
        <f t="shared" si="22"/>
        <v>72486.912</v>
      </c>
    </row>
    <row r="88" spans="1:44" s="116" customFormat="1" ht="27">
      <c r="A88" s="86">
        <v>77</v>
      </c>
      <c r="B88" s="160" t="s">
        <v>196</v>
      </c>
      <c r="C88" s="160" t="s">
        <v>39</v>
      </c>
      <c r="D88" s="43" t="s">
        <v>223</v>
      </c>
      <c r="E88" s="167" t="s">
        <v>224</v>
      </c>
      <c r="F88" s="162" t="s">
        <v>75</v>
      </c>
      <c r="G88" s="163" t="s">
        <v>131</v>
      </c>
      <c r="H88" s="21"/>
      <c r="I88" s="164">
        <v>1</v>
      </c>
      <c r="K88" s="116">
        <v>17697</v>
      </c>
      <c r="O88" s="164">
        <v>3.71</v>
      </c>
      <c r="P88" s="94">
        <f t="shared" si="20"/>
        <v>65655.87</v>
      </c>
      <c r="Q88" s="95">
        <f t="shared" si="21"/>
        <v>65655.87</v>
      </c>
      <c r="AJ88" s="21"/>
      <c r="AM88" s="21"/>
      <c r="AQ88" s="21">
        <v>13644.386999999999</v>
      </c>
      <c r="AR88" s="165">
        <f t="shared" si="22"/>
        <v>79300.257</v>
      </c>
    </row>
    <row r="89" spans="1:44" s="116" customFormat="1" ht="27">
      <c r="A89" s="105">
        <v>78</v>
      </c>
      <c r="B89" s="160" t="s">
        <v>196</v>
      </c>
      <c r="C89" s="160" t="s">
        <v>39</v>
      </c>
      <c r="D89" s="160" t="s">
        <v>225</v>
      </c>
      <c r="E89" s="167" t="s">
        <v>226</v>
      </c>
      <c r="F89" s="162" t="s">
        <v>75</v>
      </c>
      <c r="G89" s="163" t="s">
        <v>131</v>
      </c>
      <c r="H89" s="21"/>
      <c r="I89" s="164">
        <v>1</v>
      </c>
      <c r="K89" s="116">
        <v>17697</v>
      </c>
      <c r="O89" s="164">
        <v>3.78</v>
      </c>
      <c r="P89" s="94">
        <f t="shared" si="20"/>
        <v>66894.66</v>
      </c>
      <c r="Q89" s="95">
        <f t="shared" si="21"/>
        <v>66894.66</v>
      </c>
      <c r="AJ89" s="21"/>
      <c r="AM89" s="21"/>
      <c r="AQ89" s="21">
        <v>13768.266000000001</v>
      </c>
      <c r="AR89" s="165">
        <f t="shared" si="22"/>
        <v>80662.926</v>
      </c>
    </row>
    <row r="90" spans="1:44" s="116" customFormat="1" ht="27">
      <c r="A90" s="105">
        <v>79</v>
      </c>
      <c r="B90" s="160" t="s">
        <v>196</v>
      </c>
      <c r="C90" s="58" t="s">
        <v>39</v>
      </c>
      <c r="D90" s="43" t="s">
        <v>227</v>
      </c>
      <c r="E90" s="78" t="s">
        <v>228</v>
      </c>
      <c r="F90" s="171" t="s">
        <v>69</v>
      </c>
      <c r="G90" s="163" t="s">
        <v>156</v>
      </c>
      <c r="H90" s="21"/>
      <c r="I90" s="164">
        <v>1</v>
      </c>
      <c r="K90" s="116">
        <v>17697</v>
      </c>
      <c r="O90" s="164">
        <v>4.69</v>
      </c>
      <c r="P90" s="94">
        <f t="shared" si="20"/>
        <v>82998.93000000001</v>
      </c>
      <c r="Q90" s="95">
        <f t="shared" si="21"/>
        <v>82998.93000000001</v>
      </c>
      <c r="AJ90" s="21"/>
      <c r="AM90" s="21"/>
      <c r="AQ90" s="21">
        <v>15378.693</v>
      </c>
      <c r="AR90" s="165">
        <f t="shared" si="22"/>
        <v>98377.623</v>
      </c>
    </row>
    <row r="91" spans="1:44" s="116" customFormat="1" ht="27">
      <c r="A91" s="86">
        <v>80</v>
      </c>
      <c r="B91" s="160" t="s">
        <v>196</v>
      </c>
      <c r="C91" s="166" t="s">
        <v>39</v>
      </c>
      <c r="D91" s="43" t="s">
        <v>229</v>
      </c>
      <c r="E91" s="161" t="s">
        <v>230</v>
      </c>
      <c r="F91" s="162" t="s">
        <v>98</v>
      </c>
      <c r="G91" s="163" t="s">
        <v>146</v>
      </c>
      <c r="H91" s="21"/>
      <c r="I91" s="164">
        <v>1.4</v>
      </c>
      <c r="K91" s="116">
        <v>17697</v>
      </c>
      <c r="O91" s="164">
        <v>4.44</v>
      </c>
      <c r="P91" s="94">
        <f t="shared" si="20"/>
        <v>110004.55200000001</v>
      </c>
      <c r="Q91" s="95">
        <f t="shared" si="21"/>
        <v>110004.55200000001</v>
      </c>
      <c r="AJ91" s="21"/>
      <c r="AM91" s="21"/>
      <c r="AQ91" s="21">
        <v>25335.0252</v>
      </c>
      <c r="AR91" s="165">
        <f t="shared" si="22"/>
        <v>135339.5772</v>
      </c>
    </row>
    <row r="92" spans="1:44" s="116" customFormat="1" ht="27">
      <c r="A92" s="86">
        <v>81</v>
      </c>
      <c r="B92" s="160" t="s">
        <v>196</v>
      </c>
      <c r="C92" s="166" t="s">
        <v>39</v>
      </c>
      <c r="D92" s="43" t="s">
        <v>231</v>
      </c>
      <c r="E92" s="161" t="s">
        <v>232</v>
      </c>
      <c r="F92" s="162" t="s">
        <v>75</v>
      </c>
      <c r="G92" s="163" t="s">
        <v>131</v>
      </c>
      <c r="H92" s="21"/>
      <c r="I92" s="164">
        <v>1</v>
      </c>
      <c r="K92" s="116">
        <v>17697</v>
      </c>
      <c r="O92" s="164">
        <v>3.52</v>
      </c>
      <c r="P92" s="94">
        <f t="shared" si="20"/>
        <v>62293.44</v>
      </c>
      <c r="Q92" s="95">
        <f t="shared" si="21"/>
        <v>62293.44</v>
      </c>
      <c r="AJ92" s="21"/>
      <c r="AM92" s="21"/>
      <c r="AQ92" s="21">
        <v>13308.144</v>
      </c>
      <c r="AR92" s="165">
        <f t="shared" si="22"/>
        <v>75601.584</v>
      </c>
    </row>
    <row r="93" spans="1:44" s="116" customFormat="1" ht="27">
      <c r="A93" s="86">
        <v>82</v>
      </c>
      <c r="B93" s="160" t="s">
        <v>196</v>
      </c>
      <c r="C93" s="166" t="s">
        <v>39</v>
      </c>
      <c r="D93" s="160" t="s">
        <v>233</v>
      </c>
      <c r="E93" s="161" t="s">
        <v>234</v>
      </c>
      <c r="F93" s="171" t="s">
        <v>69</v>
      </c>
      <c r="G93" s="163" t="s">
        <v>156</v>
      </c>
      <c r="H93" s="21"/>
      <c r="I93" s="164">
        <v>1</v>
      </c>
      <c r="K93" s="116">
        <v>17697</v>
      </c>
      <c r="O93" s="164">
        <v>4.75</v>
      </c>
      <c r="P93" s="94">
        <f t="shared" si="20"/>
        <v>84060.75</v>
      </c>
      <c r="Q93" s="95">
        <f t="shared" si="21"/>
        <v>84060.75</v>
      </c>
      <c r="AJ93" s="21"/>
      <c r="AM93" s="21"/>
      <c r="AQ93" s="21">
        <v>15484.875</v>
      </c>
      <c r="AR93" s="165">
        <f t="shared" si="22"/>
        <v>99545.625</v>
      </c>
    </row>
    <row r="94" spans="1:44" s="116" customFormat="1" ht="27">
      <c r="A94" s="105">
        <v>83</v>
      </c>
      <c r="B94" s="160" t="s">
        <v>196</v>
      </c>
      <c r="C94" s="166" t="s">
        <v>39</v>
      </c>
      <c r="D94" s="43" t="s">
        <v>235</v>
      </c>
      <c r="E94" s="161" t="s">
        <v>236</v>
      </c>
      <c r="F94" s="171" t="s">
        <v>98</v>
      </c>
      <c r="G94" s="163" t="s">
        <v>146</v>
      </c>
      <c r="H94" s="21"/>
      <c r="I94" s="164">
        <v>1</v>
      </c>
      <c r="K94" s="116">
        <v>17697</v>
      </c>
      <c r="O94" s="164">
        <v>4.23</v>
      </c>
      <c r="P94" s="94">
        <f t="shared" si="20"/>
        <v>74858.31000000001</v>
      </c>
      <c r="Q94" s="95">
        <f t="shared" si="21"/>
        <v>74858.31000000001</v>
      </c>
      <c r="AJ94" s="21"/>
      <c r="AM94" s="21"/>
      <c r="AQ94" s="21">
        <v>18104.031000000003</v>
      </c>
      <c r="AR94" s="165">
        <f t="shared" si="22"/>
        <v>92962.34100000001</v>
      </c>
    </row>
    <row r="95" spans="1:44" s="116" customFormat="1" ht="27">
      <c r="A95" s="105">
        <v>84</v>
      </c>
      <c r="B95" s="160" t="s">
        <v>196</v>
      </c>
      <c r="C95" s="166" t="s">
        <v>39</v>
      </c>
      <c r="D95" s="160" t="s">
        <v>237</v>
      </c>
      <c r="E95" s="161" t="s">
        <v>238</v>
      </c>
      <c r="F95" s="162" t="s">
        <v>203</v>
      </c>
      <c r="G95" s="163" t="s">
        <v>138</v>
      </c>
      <c r="H95" s="21"/>
      <c r="I95" s="164">
        <v>1.32</v>
      </c>
      <c r="K95" s="116">
        <v>17697</v>
      </c>
      <c r="O95" s="164">
        <v>4.14</v>
      </c>
      <c r="P95" s="94">
        <f t="shared" si="20"/>
        <v>96710.56559999999</v>
      </c>
      <c r="Q95" s="95">
        <f t="shared" si="21"/>
        <v>96710.56559999999</v>
      </c>
      <c r="AJ95" s="21"/>
      <c r="AM95" s="21"/>
      <c r="AQ95" s="21">
        <v>19015.07256</v>
      </c>
      <c r="AR95" s="165">
        <f t="shared" si="22"/>
        <v>115725.63815999999</v>
      </c>
    </row>
    <row r="96" spans="1:44" s="116" customFormat="1" ht="27">
      <c r="A96" s="86">
        <v>85</v>
      </c>
      <c r="B96" s="160" t="s">
        <v>196</v>
      </c>
      <c r="C96" s="166" t="s">
        <v>39</v>
      </c>
      <c r="D96" s="160" t="s">
        <v>239</v>
      </c>
      <c r="E96" s="161" t="s">
        <v>240</v>
      </c>
      <c r="F96" s="171" t="s">
        <v>98</v>
      </c>
      <c r="G96" s="163" t="s">
        <v>146</v>
      </c>
      <c r="H96" s="21"/>
      <c r="I96" s="164">
        <v>1.24</v>
      </c>
      <c r="K96" s="116">
        <v>17697</v>
      </c>
      <c r="O96" s="164">
        <v>4.51</v>
      </c>
      <c r="P96" s="94">
        <f t="shared" si="20"/>
        <v>98968.7028</v>
      </c>
      <c r="Q96" s="95">
        <f t="shared" si="21"/>
        <v>98968.7028</v>
      </c>
      <c r="AJ96" s="21"/>
      <c r="AM96" s="21"/>
      <c r="AQ96" s="21">
        <v>18674.58228</v>
      </c>
      <c r="AR96" s="165">
        <f t="shared" si="22"/>
        <v>117643.28508</v>
      </c>
    </row>
    <row r="97" spans="1:44" s="116" customFormat="1" ht="27">
      <c r="A97" s="86">
        <v>86</v>
      </c>
      <c r="B97" s="160" t="s">
        <v>196</v>
      </c>
      <c r="C97" s="166" t="s">
        <v>39</v>
      </c>
      <c r="D97" s="160" t="s">
        <v>241</v>
      </c>
      <c r="E97" s="161" t="s">
        <v>74</v>
      </c>
      <c r="F97" s="171" t="s">
        <v>75</v>
      </c>
      <c r="G97" s="163" t="s">
        <v>131</v>
      </c>
      <c r="H97" s="21"/>
      <c r="I97" s="164">
        <v>1</v>
      </c>
      <c r="K97" s="116">
        <v>17697</v>
      </c>
      <c r="O97" s="164">
        <v>3.52</v>
      </c>
      <c r="P97" s="94">
        <f t="shared" si="20"/>
        <v>62293.44</v>
      </c>
      <c r="Q97" s="95">
        <f t="shared" si="21"/>
        <v>62293.44</v>
      </c>
      <c r="AJ97" s="21"/>
      <c r="AM97" s="21"/>
      <c r="AQ97" s="21">
        <v>13308.144</v>
      </c>
      <c r="AR97" s="165">
        <f t="shared" si="22"/>
        <v>75601.584</v>
      </c>
    </row>
    <row r="98" spans="1:44" s="116" customFormat="1" ht="27">
      <c r="A98" s="86">
        <v>87</v>
      </c>
      <c r="B98" s="160" t="s">
        <v>196</v>
      </c>
      <c r="C98" s="166" t="s">
        <v>39</v>
      </c>
      <c r="D98" s="160" t="s">
        <v>242</v>
      </c>
      <c r="E98" s="169" t="s">
        <v>243</v>
      </c>
      <c r="F98" s="162" t="s">
        <v>98</v>
      </c>
      <c r="G98" s="163" t="s">
        <v>146</v>
      </c>
      <c r="H98" s="21"/>
      <c r="I98" s="164">
        <v>1</v>
      </c>
      <c r="K98" s="116">
        <v>17697</v>
      </c>
      <c r="O98" s="164">
        <v>4.3</v>
      </c>
      <c r="P98" s="94">
        <f t="shared" si="20"/>
        <v>76097.09999999999</v>
      </c>
      <c r="Q98" s="95">
        <f t="shared" si="21"/>
        <v>76097.09999999999</v>
      </c>
      <c r="AJ98" s="21"/>
      <c r="AM98" s="21"/>
      <c r="AQ98" s="21">
        <v>14688.509999999998</v>
      </c>
      <c r="AR98" s="165">
        <f t="shared" si="22"/>
        <v>90785.60999999999</v>
      </c>
    </row>
    <row r="99" spans="1:44" s="116" customFormat="1" ht="27">
      <c r="A99" s="105">
        <v>88</v>
      </c>
      <c r="B99" s="160" t="s">
        <v>196</v>
      </c>
      <c r="C99" s="172" t="s">
        <v>39</v>
      </c>
      <c r="D99" s="160" t="s">
        <v>244</v>
      </c>
      <c r="E99" s="161" t="s">
        <v>245</v>
      </c>
      <c r="F99" s="162" t="s">
        <v>203</v>
      </c>
      <c r="G99" s="163" t="s">
        <v>138</v>
      </c>
      <c r="H99" s="21"/>
      <c r="I99" s="164">
        <v>0.56</v>
      </c>
      <c r="K99" s="116">
        <v>17697</v>
      </c>
      <c r="O99" s="164">
        <v>4.36</v>
      </c>
      <c r="P99" s="94">
        <f t="shared" si="20"/>
        <v>43208.99520000001</v>
      </c>
      <c r="Q99" s="95">
        <f t="shared" si="21"/>
        <v>43208.99520000001</v>
      </c>
      <c r="AJ99" s="21"/>
      <c r="AM99" s="21"/>
      <c r="AQ99" s="21">
        <v>8285.027520000001</v>
      </c>
      <c r="AR99" s="165">
        <f t="shared" si="22"/>
        <v>51494.022720000015</v>
      </c>
    </row>
    <row r="100" spans="1:44" s="116" customFormat="1" ht="27">
      <c r="A100" s="105">
        <v>89</v>
      </c>
      <c r="B100" s="160" t="s">
        <v>196</v>
      </c>
      <c r="C100" s="87" t="s">
        <v>39</v>
      </c>
      <c r="D100" s="74" t="s">
        <v>40</v>
      </c>
      <c r="E100" s="88" t="s">
        <v>41</v>
      </c>
      <c r="F100" s="162" t="s">
        <v>69</v>
      </c>
      <c r="G100" s="163" t="s">
        <v>156</v>
      </c>
      <c r="H100" s="21"/>
      <c r="I100" s="164">
        <v>0.56</v>
      </c>
      <c r="K100" s="116">
        <v>17697</v>
      </c>
      <c r="O100" s="164">
        <v>4.75</v>
      </c>
      <c r="P100" s="94">
        <f t="shared" si="20"/>
        <v>47074.020000000004</v>
      </c>
      <c r="Q100" s="95">
        <f t="shared" si="21"/>
        <v>47074.020000000004</v>
      </c>
      <c r="AJ100" s="21"/>
      <c r="AM100" s="21"/>
      <c r="AQ100" s="21">
        <v>8671.530000000002</v>
      </c>
      <c r="AR100" s="165">
        <f t="shared" si="22"/>
        <v>55745.55</v>
      </c>
    </row>
    <row r="101" spans="1:44" s="116" customFormat="1" ht="27">
      <c r="A101" s="86">
        <v>90</v>
      </c>
      <c r="B101" s="160" t="s">
        <v>196</v>
      </c>
      <c r="C101" s="87" t="s">
        <v>39</v>
      </c>
      <c r="D101" s="172" t="s">
        <v>246</v>
      </c>
      <c r="E101" s="88" t="s">
        <v>247</v>
      </c>
      <c r="F101" s="162" t="s">
        <v>75</v>
      </c>
      <c r="G101" s="163" t="s">
        <v>131</v>
      </c>
      <c r="H101" s="21"/>
      <c r="I101" s="164">
        <v>0.24</v>
      </c>
      <c r="K101" s="116">
        <v>17697</v>
      </c>
      <c r="O101" s="164">
        <v>4</v>
      </c>
      <c r="P101" s="94">
        <f t="shared" si="20"/>
        <v>16989.12</v>
      </c>
      <c r="Q101" s="95">
        <f t="shared" si="21"/>
        <v>16989.12</v>
      </c>
      <c r="AJ101" s="21"/>
      <c r="AM101" s="21"/>
      <c r="AQ101" s="21">
        <v>3397.8239999999996</v>
      </c>
      <c r="AR101" s="165">
        <f t="shared" si="22"/>
        <v>20386.944</v>
      </c>
    </row>
    <row r="102" spans="1:44" s="116" customFormat="1" ht="27">
      <c r="A102" s="86">
        <v>91</v>
      </c>
      <c r="B102" s="160" t="s">
        <v>196</v>
      </c>
      <c r="C102" s="58" t="s">
        <v>39</v>
      </c>
      <c r="D102" s="173" t="s">
        <v>248</v>
      </c>
      <c r="E102" s="78" t="s">
        <v>249</v>
      </c>
      <c r="F102" s="162" t="s">
        <v>75</v>
      </c>
      <c r="G102" s="163" t="s">
        <v>131</v>
      </c>
      <c r="H102" s="21"/>
      <c r="I102" s="164">
        <v>1</v>
      </c>
      <c r="K102" s="116">
        <v>17697</v>
      </c>
      <c r="O102" s="164">
        <v>4.19</v>
      </c>
      <c r="P102" s="94">
        <f t="shared" si="20"/>
        <v>74150.43000000001</v>
      </c>
      <c r="Q102" s="95">
        <f t="shared" si="21"/>
        <v>74150.43000000001</v>
      </c>
      <c r="AJ102" s="21"/>
      <c r="AM102" s="21"/>
      <c r="AQ102" s="21">
        <v>14493.843</v>
      </c>
      <c r="AR102" s="165">
        <f t="shared" si="22"/>
        <v>88644.27300000002</v>
      </c>
    </row>
    <row r="103" spans="1:44" s="116" customFormat="1" ht="13.5">
      <c r="A103" s="86">
        <v>92</v>
      </c>
      <c r="B103" s="160" t="s">
        <v>196</v>
      </c>
      <c r="C103" s="58" t="s">
        <v>39</v>
      </c>
      <c r="D103" s="173"/>
      <c r="E103" s="75" t="s">
        <v>250</v>
      </c>
      <c r="F103" s="162" t="s">
        <v>75</v>
      </c>
      <c r="G103" s="163" t="s">
        <v>131</v>
      </c>
      <c r="H103" s="21"/>
      <c r="I103" s="164">
        <v>1</v>
      </c>
      <c r="K103" s="116">
        <v>17697</v>
      </c>
      <c r="O103" s="164">
        <v>3.78</v>
      </c>
      <c r="P103" s="94">
        <f t="shared" si="20"/>
        <v>66894.66</v>
      </c>
      <c r="Q103" s="95">
        <f t="shared" si="21"/>
        <v>66894.66</v>
      </c>
      <c r="AJ103" s="21"/>
      <c r="AM103" s="21"/>
      <c r="AQ103" s="21">
        <v>13768.266000000001</v>
      </c>
      <c r="AR103" s="165">
        <f t="shared" si="22"/>
        <v>80662.926</v>
      </c>
    </row>
    <row r="104" spans="1:44" s="116" customFormat="1" ht="27">
      <c r="A104" s="105">
        <v>93</v>
      </c>
      <c r="B104" s="174" t="s">
        <v>196</v>
      </c>
      <c r="C104" s="175" t="s">
        <v>39</v>
      </c>
      <c r="D104" s="176" t="s">
        <v>251</v>
      </c>
      <c r="E104" s="130" t="s">
        <v>252</v>
      </c>
      <c r="F104" s="177" t="s">
        <v>75</v>
      </c>
      <c r="G104" s="178" t="s">
        <v>131</v>
      </c>
      <c r="H104" s="21"/>
      <c r="I104" s="179">
        <v>1</v>
      </c>
      <c r="K104" s="116">
        <v>17697</v>
      </c>
      <c r="O104" s="180">
        <v>3.71</v>
      </c>
      <c r="P104" s="94">
        <f t="shared" si="20"/>
        <v>65655.87</v>
      </c>
      <c r="Q104" s="95">
        <f t="shared" si="21"/>
        <v>65655.87</v>
      </c>
      <c r="AJ104" s="21"/>
      <c r="AM104" s="21"/>
      <c r="AQ104" s="21">
        <v>13644.386999999999</v>
      </c>
      <c r="AR104" s="165">
        <f t="shared" si="22"/>
        <v>79300.257</v>
      </c>
    </row>
    <row r="105" spans="1:44" ht="15">
      <c r="A105" s="69"/>
      <c r="B105" s="84"/>
      <c r="C105" s="84"/>
      <c r="D105" s="84"/>
      <c r="E105" s="84"/>
      <c r="F105" s="84"/>
      <c r="G105" s="69"/>
      <c r="H105" s="69"/>
      <c r="I105" s="85">
        <f>SUM(I12:I104)</f>
        <v>92.99999999999999</v>
      </c>
      <c r="J105" s="85">
        <f aca="true" t="shared" si="23" ref="J105:AR105">SUM(J12:J104)</f>
        <v>122.10999999999999</v>
      </c>
      <c r="K105" s="85"/>
      <c r="L105" s="85">
        <f t="shared" si="23"/>
        <v>2188234.6699999995</v>
      </c>
      <c r="M105" s="85">
        <f t="shared" si="23"/>
        <v>0</v>
      </c>
      <c r="N105" s="85">
        <f t="shared" si="23"/>
        <v>1694488.37</v>
      </c>
      <c r="O105" s="85">
        <f t="shared" si="23"/>
        <v>361.8399999999998</v>
      </c>
      <c r="P105" s="85"/>
      <c r="Q105" s="85">
        <f t="shared" si="23"/>
        <v>6249100.930800002</v>
      </c>
      <c r="R105" s="85">
        <f t="shared" si="23"/>
        <v>2</v>
      </c>
      <c r="S105" s="85">
        <f t="shared" si="23"/>
        <v>80</v>
      </c>
      <c r="T105" s="85">
        <f t="shared" si="23"/>
        <v>14157.6</v>
      </c>
      <c r="U105" s="85">
        <f t="shared" si="23"/>
        <v>52.5</v>
      </c>
      <c r="V105" s="85">
        <f t="shared" si="23"/>
        <v>1130</v>
      </c>
      <c r="W105" s="85">
        <f t="shared" si="23"/>
        <v>167236.65</v>
      </c>
      <c r="X105" s="85">
        <f t="shared" si="23"/>
        <v>0</v>
      </c>
      <c r="Y105" s="85">
        <f t="shared" si="23"/>
        <v>0</v>
      </c>
      <c r="Z105" s="85">
        <f t="shared" si="23"/>
        <v>0</v>
      </c>
      <c r="AA105" s="85">
        <f t="shared" si="23"/>
        <v>0</v>
      </c>
      <c r="AB105" s="85">
        <f t="shared" si="23"/>
        <v>35</v>
      </c>
      <c r="AC105" s="85">
        <f t="shared" si="23"/>
        <v>0</v>
      </c>
      <c r="AD105" s="85">
        <f t="shared" si="23"/>
        <v>2</v>
      </c>
      <c r="AE105" s="85">
        <f t="shared" si="23"/>
        <v>60</v>
      </c>
      <c r="AF105" s="85">
        <f t="shared" si="23"/>
        <v>10618.2</v>
      </c>
      <c r="AG105" s="85">
        <f t="shared" si="23"/>
        <v>10.5</v>
      </c>
      <c r="AH105" s="85">
        <f t="shared" si="23"/>
        <v>350</v>
      </c>
      <c r="AI105" s="85">
        <f t="shared" si="23"/>
        <v>175431.56761363638</v>
      </c>
      <c r="AJ105" s="85">
        <f t="shared" si="23"/>
        <v>159187.19636363635</v>
      </c>
      <c r="AK105" s="85">
        <f t="shared" si="23"/>
        <v>62</v>
      </c>
      <c r="AL105" s="85">
        <f t="shared" si="23"/>
        <v>610</v>
      </c>
      <c r="AM105" s="85">
        <f t="shared" si="23"/>
        <v>395168.52393000014</v>
      </c>
      <c r="AN105" s="85">
        <f t="shared" si="23"/>
        <v>15.5</v>
      </c>
      <c r="AO105" s="85">
        <f t="shared" si="23"/>
        <v>150</v>
      </c>
      <c r="AP105" s="85">
        <f t="shared" si="23"/>
        <v>76981.95</v>
      </c>
      <c r="AQ105" s="85">
        <f t="shared" si="23"/>
        <v>1233658.604693637</v>
      </c>
      <c r="AR105" s="85">
        <f t="shared" si="23"/>
        <v>7470504.362993636</v>
      </c>
    </row>
  </sheetData>
  <sheetProtection/>
  <mergeCells count="43">
    <mergeCell ref="AI5:AR5"/>
    <mergeCell ref="D1:E1"/>
    <mergeCell ref="S1:AC1"/>
    <mergeCell ref="G2:P2"/>
    <mergeCell ref="AA2:AC2"/>
    <mergeCell ref="G3:S3"/>
    <mergeCell ref="AE3:AF3"/>
    <mergeCell ref="G4:U4"/>
    <mergeCell ref="AI4:AR4"/>
    <mergeCell ref="G5:U5"/>
    <mergeCell ref="AI6:AR6"/>
    <mergeCell ref="B7:D7"/>
    <mergeCell ref="G7:V7"/>
    <mergeCell ref="AI7:AQ7"/>
    <mergeCell ref="W5:AC5"/>
    <mergeCell ref="A9:A10"/>
    <mergeCell ref="B9:B10"/>
    <mergeCell ref="C9:C10"/>
    <mergeCell ref="D9:D10"/>
    <mergeCell ref="E9:E10"/>
    <mergeCell ref="G6:U6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K9:AL9"/>
    <mergeCell ref="AN9:AP9"/>
    <mergeCell ref="AQ9:AQ10"/>
    <mergeCell ref="AR9:AR10"/>
    <mergeCell ref="R9:T9"/>
    <mergeCell ref="U9:W9"/>
    <mergeCell ref="X9:Z9"/>
    <mergeCell ref="AA9:AC9"/>
    <mergeCell ref="AD9:AF9"/>
    <mergeCell ref="AG9:A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7"/>
  <sheetViews>
    <sheetView tabSelected="1" zoomScalePageLayoutView="0" workbookViewId="0" topLeftCell="S4">
      <selection activeCell="Q99" sqref="Q99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10.140625" style="2" customWidth="1"/>
    <col min="4" max="4" width="13.57421875" style="2" customWidth="1"/>
    <col min="5" max="5" width="8.421875" style="2" customWidth="1"/>
    <col min="6" max="6" width="7.57421875" style="2" customWidth="1"/>
    <col min="7" max="7" width="14.28125" style="8" customWidth="1"/>
    <col min="8" max="8" width="4.57421875" style="3" hidden="1" customWidth="1"/>
    <col min="9" max="9" width="8.8515625" style="44" customWidth="1"/>
    <col min="10" max="10" width="6.8515625" style="2" customWidth="1"/>
    <col min="11" max="11" width="0.42578125" style="44" hidden="1" customWidth="1"/>
    <col min="12" max="12" width="0.42578125" style="3" hidden="1" customWidth="1"/>
    <col min="13" max="13" width="5.7109375" style="2" hidden="1" customWidth="1"/>
    <col min="14" max="14" width="9.140625" style="181" hidden="1" customWidth="1"/>
    <col min="15" max="15" width="5.28125" style="2" hidden="1" customWidth="1"/>
    <col min="16" max="16" width="9.8515625" style="18" customWidth="1"/>
    <col min="17" max="19" width="5.7109375" style="2" customWidth="1"/>
    <col min="20" max="20" width="6.28125" style="2" customWidth="1"/>
    <col min="21" max="21" width="6.7109375" style="2" customWidth="1"/>
    <col min="22" max="22" width="7.28125" style="181" customWidth="1"/>
    <col min="23" max="24" width="7.57421875" style="2" customWidth="1"/>
    <col min="25" max="25" width="8.28125" style="6" customWidth="1"/>
    <col min="26" max="26" width="8.140625" style="186" customWidth="1"/>
    <col min="27" max="27" width="6.7109375" style="6" customWidth="1"/>
    <col min="28" max="28" width="13.140625" style="181" hidden="1" customWidth="1"/>
    <col min="29" max="33" width="0" style="2" hidden="1" customWidth="1"/>
    <col min="34" max="34" width="6.8515625" style="2" hidden="1" customWidth="1"/>
    <col min="35" max="35" width="10.8515625" style="1" customWidth="1"/>
    <col min="36" max="36" width="6.421875" style="2" hidden="1" customWidth="1"/>
    <col min="37" max="37" width="4.7109375" style="2" hidden="1" customWidth="1"/>
    <col min="38" max="38" width="6.28125" style="2" hidden="1" customWidth="1"/>
    <col min="39" max="39" width="6.7109375" style="2" hidden="1" customWidth="1"/>
    <col min="40" max="40" width="5.28125" style="2" hidden="1" customWidth="1"/>
    <col min="41" max="41" width="7.8515625" style="2" hidden="1" customWidth="1"/>
    <col min="42" max="42" width="5.421875" style="2" hidden="1" customWidth="1"/>
    <col min="43" max="43" width="6.140625" style="2" hidden="1" customWidth="1"/>
    <col min="44" max="45" width="6.57421875" style="2" hidden="1" customWidth="1"/>
    <col min="46" max="46" width="5.28125" style="2" hidden="1" customWidth="1"/>
    <col min="47" max="47" width="6.00390625" style="2" hidden="1" customWidth="1"/>
    <col min="48" max="48" width="6.57421875" style="2" hidden="1" customWidth="1"/>
    <col min="49" max="49" width="5.57421875" style="2" hidden="1" customWidth="1"/>
    <col min="50" max="50" width="7.28125" style="2" hidden="1" customWidth="1"/>
    <col min="51" max="51" width="6.8515625" style="181" hidden="1" customWidth="1"/>
    <col min="52" max="52" width="5.57421875" style="2" hidden="1" customWidth="1"/>
    <col min="53" max="53" width="7.140625" style="2" hidden="1" customWidth="1"/>
    <col min="54" max="54" width="5.421875" style="2" hidden="1" customWidth="1"/>
    <col min="55" max="55" width="4.00390625" style="2" hidden="1" customWidth="1"/>
    <col min="56" max="56" width="0.9921875" style="2" hidden="1" customWidth="1"/>
    <col min="57" max="57" width="5.8515625" style="2" hidden="1" customWidth="1"/>
    <col min="58" max="58" width="11.7109375" style="53" hidden="1" customWidth="1"/>
    <col min="59" max="59" width="2.00390625" style="2" hidden="1" customWidth="1"/>
    <col min="60" max="60" width="7.421875" style="2" hidden="1" customWidth="1"/>
    <col min="61" max="61" width="8.8515625" style="53" hidden="1" customWidth="1"/>
    <col min="62" max="62" width="1.421875" style="53" hidden="1" customWidth="1"/>
    <col min="63" max="63" width="9.00390625" style="181" hidden="1" customWidth="1"/>
    <col min="64" max="64" width="10.7109375" style="181" hidden="1" customWidth="1"/>
    <col min="65" max="66" width="5.57421875" style="2" hidden="1" customWidth="1"/>
    <col min="67" max="67" width="1.1484375" style="2" hidden="1" customWidth="1"/>
    <col min="68" max="68" width="10.7109375" style="2" hidden="1" customWidth="1"/>
    <col min="69" max="69" width="7.00390625" style="2" hidden="1" customWidth="1"/>
    <col min="70" max="70" width="9.421875" style="15" customWidth="1"/>
    <col min="71" max="71" width="9.00390625" style="2" hidden="1" customWidth="1"/>
    <col min="72" max="72" width="12.140625" style="18" customWidth="1"/>
    <col min="73" max="73" width="12.8515625" style="18" hidden="1" customWidth="1"/>
    <col min="74" max="75" width="9.140625" style="182" customWidth="1"/>
    <col min="76" max="76" width="6.421875" style="182" customWidth="1"/>
    <col min="77" max="83" width="9.140625" style="182" customWidth="1"/>
    <col min="84" max="16384" width="9.140625" style="2" customWidth="1"/>
  </cols>
  <sheetData>
    <row r="1" spans="2:28" ht="18" customHeight="1">
      <c r="B1" s="61"/>
      <c r="Q1" s="557" t="s">
        <v>254</v>
      </c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</row>
    <row r="2" spans="2:28" ht="17.25">
      <c r="B2" s="558"/>
      <c r="C2" s="558"/>
      <c r="D2" s="558"/>
      <c r="Q2" s="559" t="s">
        <v>255</v>
      </c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</row>
    <row r="3" spans="2:28" ht="12.75" customHeight="1">
      <c r="B3" s="545"/>
      <c r="C3" s="545"/>
      <c r="D3" s="545"/>
      <c r="Q3" s="557" t="s">
        <v>256</v>
      </c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</row>
    <row r="4" spans="2:76" ht="15" customHeight="1">
      <c r="B4" s="545"/>
      <c r="C4" s="545"/>
      <c r="D4" s="545"/>
      <c r="Q4" s="546" t="s">
        <v>257</v>
      </c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BX4" s="54"/>
    </row>
    <row r="5" spans="1:77" ht="15.75" customHeight="1">
      <c r="A5" s="563" t="s">
        <v>258</v>
      </c>
      <c r="B5" s="563"/>
      <c r="C5" s="563"/>
      <c r="D5" s="563"/>
      <c r="Q5" s="559" t="s">
        <v>195</v>
      </c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BW5" s="183"/>
      <c r="BX5" s="184"/>
      <c r="BY5" s="185"/>
    </row>
    <row r="6" spans="2:77" ht="12.75" customHeight="1" hidden="1">
      <c r="B6" s="516"/>
      <c r="C6" s="516"/>
      <c r="D6" s="516"/>
      <c r="BW6" s="49"/>
      <c r="BX6" s="187"/>
      <c r="BY6" s="185"/>
    </row>
    <row r="7" spans="75:77" ht="17.25" hidden="1">
      <c r="BW7" s="49"/>
      <c r="BX7" s="187"/>
      <c r="BY7" s="185"/>
    </row>
    <row r="8" spans="75:77" ht="17.25" hidden="1">
      <c r="BW8" s="49"/>
      <c r="BX8" s="187"/>
      <c r="BY8" s="185"/>
    </row>
    <row r="9" spans="2:77" ht="18" thickBot="1">
      <c r="B9" s="564" t="s">
        <v>259</v>
      </c>
      <c r="C9" s="564"/>
      <c r="D9" s="564"/>
      <c r="E9" s="564"/>
      <c r="F9" s="564"/>
      <c r="G9" s="564"/>
      <c r="H9" s="564"/>
      <c r="I9" s="564"/>
      <c r="J9" s="564"/>
      <c r="K9" s="188"/>
      <c r="BW9" s="183"/>
      <c r="BX9" s="184"/>
      <c r="BY9" s="185"/>
    </row>
    <row r="10" spans="2:77" ht="18" thickBot="1">
      <c r="B10" s="565" t="s">
        <v>260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S10" s="189" t="s">
        <v>13</v>
      </c>
      <c r="T10" s="566" t="s">
        <v>261</v>
      </c>
      <c r="U10" s="567"/>
      <c r="V10" s="567"/>
      <c r="W10" s="568"/>
      <c r="X10" s="190" t="s">
        <v>262</v>
      </c>
      <c r="Y10" s="191" t="s">
        <v>263</v>
      </c>
      <c r="Z10" s="192" t="s">
        <v>264</v>
      </c>
      <c r="AA10" s="193" t="s">
        <v>265</v>
      </c>
      <c r="AJ10" s="194" t="s">
        <v>13</v>
      </c>
      <c r="AK10" s="195"/>
      <c r="AL10" s="195"/>
      <c r="AM10" s="195"/>
      <c r="AN10" s="195"/>
      <c r="AO10" s="196"/>
      <c r="AP10" s="197"/>
      <c r="AQ10" s="198"/>
      <c r="AR10" s="194"/>
      <c r="BF10" s="53" t="s">
        <v>190</v>
      </c>
      <c r="BW10" s="183"/>
      <c r="BX10" s="184"/>
      <c r="BY10" s="185"/>
    </row>
    <row r="11" spans="2:77" ht="17.25">
      <c r="B11" s="569" t="s">
        <v>266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S11" s="199">
        <v>1</v>
      </c>
      <c r="T11" s="570" t="s">
        <v>267</v>
      </c>
      <c r="U11" s="571"/>
      <c r="V11" s="571"/>
      <c r="W11" s="572"/>
      <c r="X11" s="200" t="s">
        <v>268</v>
      </c>
      <c r="Y11" s="201" t="s">
        <v>269</v>
      </c>
      <c r="Z11" s="202"/>
      <c r="AA11" s="203">
        <f aca="true" t="shared" si="0" ref="AA11:AA16">X11+Y11+Z11</f>
        <v>17</v>
      </c>
      <c r="AJ11" s="204">
        <v>1</v>
      </c>
      <c r="AK11" s="205"/>
      <c r="AL11" s="205"/>
      <c r="AM11" s="205"/>
      <c r="AN11" s="205"/>
      <c r="AO11" s="206"/>
      <c r="AP11" s="206"/>
      <c r="AQ11" s="207"/>
      <c r="AR11" s="206"/>
      <c r="BW11" s="183"/>
      <c r="BX11" s="184"/>
      <c r="BY11" s="185"/>
    </row>
    <row r="12" spans="2:77" ht="17.25">
      <c r="B12" s="569" t="s">
        <v>270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S12" s="208">
        <v>2</v>
      </c>
      <c r="T12" s="209" t="s">
        <v>271</v>
      </c>
      <c r="U12" s="209"/>
      <c r="V12" s="210"/>
      <c r="W12" s="209"/>
      <c r="X12" s="62">
        <v>7</v>
      </c>
      <c r="Y12" s="76">
        <v>10</v>
      </c>
      <c r="Z12" s="211"/>
      <c r="AA12" s="212">
        <f t="shared" si="0"/>
        <v>17</v>
      </c>
      <c r="AJ12" s="204">
        <v>2</v>
      </c>
      <c r="AK12" s="213"/>
      <c r="AL12" s="213"/>
      <c r="AM12" s="213"/>
      <c r="AN12" s="213"/>
      <c r="AO12" s="214"/>
      <c r="AP12" s="214"/>
      <c r="AQ12" s="207"/>
      <c r="AR12" s="206"/>
      <c r="AS12" s="215"/>
      <c r="BW12" s="183"/>
      <c r="BX12" s="184"/>
      <c r="BY12" s="185"/>
    </row>
    <row r="13" spans="2:77" ht="17.25">
      <c r="B13" s="569" t="s">
        <v>272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S13" s="208">
        <v>3</v>
      </c>
      <c r="T13" s="573" t="s">
        <v>273</v>
      </c>
      <c r="U13" s="574"/>
      <c r="V13" s="574"/>
      <c r="W13" s="575"/>
      <c r="X13" s="124">
        <v>77</v>
      </c>
      <c r="Y13" s="124">
        <v>123</v>
      </c>
      <c r="Z13" s="211">
        <v>0</v>
      </c>
      <c r="AA13" s="212">
        <f t="shared" si="0"/>
        <v>200</v>
      </c>
      <c r="AJ13" s="204">
        <v>3</v>
      </c>
      <c r="AK13" s="205"/>
      <c r="AL13" s="205"/>
      <c r="AM13" s="205"/>
      <c r="AN13" s="205"/>
      <c r="AO13" s="214"/>
      <c r="AP13" s="214"/>
      <c r="AQ13" s="207"/>
      <c r="AR13" s="206"/>
      <c r="AS13" s="215"/>
      <c r="AW13" s="216"/>
      <c r="AX13" s="6"/>
      <c r="BW13" s="183"/>
      <c r="BX13" s="217"/>
      <c r="BY13" s="217"/>
    </row>
    <row r="14" spans="19:50" ht="15" customHeight="1">
      <c r="S14" s="218">
        <v>4</v>
      </c>
      <c r="T14" s="560" t="s">
        <v>274</v>
      </c>
      <c r="U14" s="561"/>
      <c r="V14" s="561"/>
      <c r="W14" s="562"/>
      <c r="X14" s="219">
        <f>X15+X16</f>
        <v>277</v>
      </c>
      <c r="Y14" s="219">
        <f>Y15+Y16</f>
        <v>619</v>
      </c>
      <c r="Z14" s="219">
        <f>Z15+Z16</f>
        <v>0</v>
      </c>
      <c r="AA14" s="212">
        <f t="shared" si="0"/>
        <v>896</v>
      </c>
      <c r="AB14" s="220">
        <f>AA16+AA15</f>
        <v>896</v>
      </c>
      <c r="AJ14" s="204">
        <v>4</v>
      </c>
      <c r="AK14" s="213"/>
      <c r="AL14" s="213"/>
      <c r="AM14" s="213"/>
      <c r="AN14" s="213"/>
      <c r="AO14" s="214"/>
      <c r="AP14" s="214"/>
      <c r="AQ14" s="214"/>
      <c r="AR14" s="206"/>
      <c r="AW14" s="215"/>
      <c r="AX14" s="6"/>
    </row>
    <row r="15" spans="2:50" ht="18" customHeight="1">
      <c r="B15" s="581" t="s">
        <v>12</v>
      </c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S15" s="208"/>
      <c r="T15" s="209" t="s">
        <v>275</v>
      </c>
      <c r="U15" s="79"/>
      <c r="V15" s="221"/>
      <c r="W15" s="209"/>
      <c r="X15" s="124">
        <v>213</v>
      </c>
      <c r="Y15" s="124">
        <v>373</v>
      </c>
      <c r="Z15" s="222"/>
      <c r="AA15" s="223">
        <f t="shared" si="0"/>
        <v>586</v>
      </c>
      <c r="AE15" s="224" t="s">
        <v>276</v>
      </c>
      <c r="AF15" s="224"/>
      <c r="AG15" s="224"/>
      <c r="AH15" s="224"/>
      <c r="AI15" s="225"/>
      <c r="AJ15" s="204"/>
      <c r="AK15" s="213"/>
      <c r="AL15" s="226"/>
      <c r="AM15" s="226"/>
      <c r="AN15" s="213"/>
      <c r="AO15" s="214"/>
      <c r="AP15" s="214"/>
      <c r="AQ15" s="207"/>
      <c r="AR15" s="206"/>
      <c r="AS15" s="227"/>
      <c r="AW15" s="215"/>
      <c r="AX15" s="6"/>
    </row>
    <row r="16" spans="19:71" ht="15" customHeight="1" thickBot="1">
      <c r="S16" s="228"/>
      <c r="T16" s="582" t="s">
        <v>277</v>
      </c>
      <c r="U16" s="583"/>
      <c r="V16" s="583"/>
      <c r="W16" s="584"/>
      <c r="X16" s="229">
        <v>64</v>
      </c>
      <c r="Y16" s="230">
        <v>246</v>
      </c>
      <c r="Z16" s="231"/>
      <c r="AA16" s="223">
        <f t="shared" si="0"/>
        <v>310</v>
      </c>
      <c r="AB16" s="232">
        <f>X16+Y16+Z16</f>
        <v>310</v>
      </c>
      <c r="AE16" s="224"/>
      <c r="AF16" s="224"/>
      <c r="AG16" s="224"/>
      <c r="AH16" s="224"/>
      <c r="AI16" s="225"/>
      <c r="AJ16" s="204"/>
      <c r="AK16" s="205"/>
      <c r="AL16" s="205"/>
      <c r="AM16" s="205"/>
      <c r="AN16" s="205"/>
      <c r="AO16" s="214"/>
      <c r="AP16" s="214"/>
      <c r="AQ16" s="207"/>
      <c r="AR16" s="214"/>
      <c r="AW16" s="215"/>
      <c r="AX16" s="6"/>
      <c r="AZ16" s="215"/>
      <c r="BA16" s="6"/>
      <c r="BB16" s="6"/>
      <c r="BC16" s="215"/>
      <c r="BD16" s="6"/>
      <c r="BE16" s="215"/>
      <c r="BF16" s="233"/>
      <c r="BG16" s="6"/>
      <c r="BH16" s="6"/>
      <c r="BM16" s="6"/>
      <c r="BN16" s="6"/>
      <c r="BO16" s="6"/>
      <c r="BP16" s="6"/>
      <c r="BS16" s="65"/>
    </row>
    <row r="17" spans="19:71" ht="15" customHeight="1">
      <c r="S17" s="182"/>
      <c r="T17" s="187"/>
      <c r="U17" s="187"/>
      <c r="V17" s="187"/>
      <c r="W17" s="187"/>
      <c r="X17" s="49"/>
      <c r="Y17" s="214"/>
      <c r="Z17" s="207"/>
      <c r="AA17" s="206"/>
      <c r="AB17" s="232"/>
      <c r="AE17" s="224"/>
      <c r="AF17" s="224"/>
      <c r="AG17" s="224"/>
      <c r="AH17" s="224"/>
      <c r="AI17" s="225"/>
      <c r="AJ17" s="204"/>
      <c r="AK17" s="205"/>
      <c r="AL17" s="205"/>
      <c r="AM17" s="205"/>
      <c r="AN17" s="205"/>
      <c r="AO17" s="214"/>
      <c r="AP17" s="214"/>
      <c r="AQ17" s="207"/>
      <c r="AR17" s="214"/>
      <c r="AW17" s="215"/>
      <c r="AX17" s="6"/>
      <c r="AZ17" s="215"/>
      <c r="BA17" s="6"/>
      <c r="BB17" s="6"/>
      <c r="BC17" s="215"/>
      <c r="BD17" s="6"/>
      <c r="BE17" s="215"/>
      <c r="BF17" s="233"/>
      <c r="BG17" s="6"/>
      <c r="BH17" s="6"/>
      <c r="BM17" s="6"/>
      <c r="BN17" s="6"/>
      <c r="BO17" s="6"/>
      <c r="BP17" s="6"/>
      <c r="BS17" s="182"/>
    </row>
    <row r="18" spans="19:71" ht="15" customHeight="1">
      <c r="S18" s="182"/>
      <c r="T18" s="187"/>
      <c r="U18" s="187"/>
      <c r="V18" s="187"/>
      <c r="W18" s="187"/>
      <c r="X18" s="49"/>
      <c r="Y18" s="214"/>
      <c r="Z18" s="207"/>
      <c r="AA18" s="206"/>
      <c r="AB18" s="232"/>
      <c r="AE18" s="224"/>
      <c r="AF18" s="224"/>
      <c r="AG18" s="224"/>
      <c r="AH18" s="224"/>
      <c r="AI18" s="225"/>
      <c r="AJ18" s="204"/>
      <c r="AK18" s="205"/>
      <c r="AL18" s="205"/>
      <c r="AM18" s="205"/>
      <c r="AN18" s="205"/>
      <c r="AO18" s="214"/>
      <c r="AP18" s="214"/>
      <c r="AQ18" s="207"/>
      <c r="AR18" s="214"/>
      <c r="AW18" s="215"/>
      <c r="AX18" s="6"/>
      <c r="AZ18" s="215"/>
      <c r="BA18" s="6"/>
      <c r="BB18" s="6"/>
      <c r="BC18" s="215"/>
      <c r="BD18" s="6"/>
      <c r="BE18" s="215"/>
      <c r="BF18" s="233"/>
      <c r="BG18" s="6"/>
      <c r="BH18" s="6"/>
      <c r="BM18" s="6"/>
      <c r="BN18" s="6"/>
      <c r="BO18" s="6"/>
      <c r="BP18" s="6"/>
      <c r="BS18" s="182"/>
    </row>
    <row r="19" spans="10:76" ht="15" customHeight="1">
      <c r="J19" s="619" t="s">
        <v>425</v>
      </c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</row>
    <row r="20" spans="1:73" ht="12.75" customHeight="1" thickBot="1">
      <c r="A20" s="529" t="s">
        <v>13</v>
      </c>
      <c r="B20" s="529" t="s">
        <v>278</v>
      </c>
      <c r="C20" s="529" t="s">
        <v>14</v>
      </c>
      <c r="D20" s="529" t="s">
        <v>15</v>
      </c>
      <c r="E20" s="529" t="s">
        <v>16</v>
      </c>
      <c r="F20" s="585" t="s">
        <v>17</v>
      </c>
      <c r="G20" s="234"/>
      <c r="H20" s="577" t="s">
        <v>279</v>
      </c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86"/>
      <c r="T20" s="587"/>
      <c r="U20" s="586"/>
      <c r="V20" s="586"/>
      <c r="W20" s="586"/>
      <c r="X20" s="587"/>
      <c r="Y20" s="586"/>
      <c r="Z20" s="586"/>
      <c r="AA20" s="586"/>
      <c r="AB20" s="588"/>
      <c r="AC20" s="598" t="s">
        <v>280</v>
      </c>
      <c r="AD20" s="598"/>
      <c r="AE20" s="598"/>
      <c r="AF20" s="598"/>
      <c r="AG20" s="598"/>
      <c r="AH20" s="599"/>
      <c r="AI20" s="235"/>
      <c r="AJ20" s="600" t="s">
        <v>281</v>
      </c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2"/>
      <c r="BG20" s="602"/>
      <c r="BH20" s="236"/>
      <c r="BI20" s="237"/>
      <c r="BJ20" s="237"/>
      <c r="BK20" s="238"/>
      <c r="BL20" s="238"/>
      <c r="BM20" s="236"/>
      <c r="BN20" s="236"/>
      <c r="BO20" s="239" t="s">
        <v>190</v>
      </c>
      <c r="BP20" s="240"/>
      <c r="BQ20" s="603" t="s">
        <v>282</v>
      </c>
      <c r="BR20" s="604" t="s">
        <v>413</v>
      </c>
      <c r="BS20" s="611" t="s">
        <v>283</v>
      </c>
      <c r="BT20" s="613" t="s">
        <v>414</v>
      </c>
      <c r="BU20" s="615" t="s">
        <v>284</v>
      </c>
    </row>
    <row r="21" spans="1:83" s="21" customFormat="1" ht="63" customHeight="1">
      <c r="A21" s="529"/>
      <c r="B21" s="529"/>
      <c r="C21" s="529"/>
      <c r="D21" s="529"/>
      <c r="E21" s="529"/>
      <c r="F21" s="585"/>
      <c r="G21" s="593" t="s">
        <v>19</v>
      </c>
      <c r="H21" s="595" t="s">
        <v>21</v>
      </c>
      <c r="I21" s="596" t="s">
        <v>412</v>
      </c>
      <c r="J21" s="529" t="s">
        <v>22</v>
      </c>
      <c r="K21" s="617" t="s">
        <v>285</v>
      </c>
      <c r="L21" s="542" t="s">
        <v>286</v>
      </c>
      <c r="M21" s="585" t="s">
        <v>24</v>
      </c>
      <c r="N21" s="596" t="s">
        <v>415</v>
      </c>
      <c r="O21" s="241"/>
      <c r="P21" s="530" t="s">
        <v>23</v>
      </c>
      <c r="Q21" s="577" t="s">
        <v>287</v>
      </c>
      <c r="R21" s="577"/>
      <c r="S21" s="578"/>
      <c r="T21" s="579" t="s">
        <v>288</v>
      </c>
      <c r="U21" s="576" t="s">
        <v>289</v>
      </c>
      <c r="V21" s="577"/>
      <c r="W21" s="578"/>
      <c r="X21" s="579" t="s">
        <v>290</v>
      </c>
      <c r="Y21" s="589" t="s">
        <v>291</v>
      </c>
      <c r="Z21" s="529"/>
      <c r="AA21" s="590"/>
      <c r="AB21" s="591" t="s">
        <v>292</v>
      </c>
      <c r="AC21" s="609" t="s">
        <v>293</v>
      </c>
      <c r="AD21" s="610"/>
      <c r="AE21" s="610"/>
      <c r="AF21" s="610" t="s">
        <v>294</v>
      </c>
      <c r="AG21" s="610"/>
      <c r="AH21" s="610"/>
      <c r="AI21" s="551" t="s">
        <v>416</v>
      </c>
      <c r="AJ21" s="522" t="s">
        <v>295</v>
      </c>
      <c r="AK21" s="522"/>
      <c r="AL21" s="522"/>
      <c r="AM21" s="522" t="s">
        <v>296</v>
      </c>
      <c r="AN21" s="522"/>
      <c r="AO21" s="522"/>
      <c r="AP21" s="553" t="s">
        <v>297</v>
      </c>
      <c r="AQ21" s="553"/>
      <c r="AR21" s="553"/>
      <c r="AS21" s="522" t="s">
        <v>298</v>
      </c>
      <c r="AT21" s="522"/>
      <c r="AU21" s="522"/>
      <c r="AV21" s="554" t="s">
        <v>299</v>
      </c>
      <c r="AW21" s="555"/>
      <c r="AX21" s="556"/>
      <c r="AY21" s="607" t="s">
        <v>417</v>
      </c>
      <c r="AZ21" s="522"/>
      <c r="BA21" s="522"/>
      <c r="BB21" s="607" t="s">
        <v>418</v>
      </c>
      <c r="BC21" s="522"/>
      <c r="BD21" s="608"/>
      <c r="BE21" s="547" t="s">
        <v>419</v>
      </c>
      <c r="BF21" s="547"/>
      <c r="BG21" s="547"/>
      <c r="BH21" s="548" t="s">
        <v>420</v>
      </c>
      <c r="BI21" s="549"/>
      <c r="BJ21" s="549"/>
      <c r="BK21" s="550"/>
      <c r="BL21" s="242" t="s">
        <v>421</v>
      </c>
      <c r="BM21" s="605" t="s">
        <v>300</v>
      </c>
      <c r="BN21" s="606"/>
      <c r="BO21" s="606"/>
      <c r="BP21" s="22" t="s">
        <v>301</v>
      </c>
      <c r="BQ21" s="603"/>
      <c r="BR21" s="604"/>
      <c r="BS21" s="612"/>
      <c r="BT21" s="614"/>
      <c r="BU21" s="616"/>
      <c r="BV21" s="46"/>
      <c r="BW21" s="46"/>
      <c r="BX21" s="46"/>
      <c r="BY21" s="46"/>
      <c r="BZ21" s="46"/>
      <c r="CA21" s="46"/>
      <c r="CB21" s="46"/>
      <c r="CC21" s="46"/>
      <c r="CD21" s="46"/>
      <c r="CE21" s="46"/>
    </row>
    <row r="22" spans="1:83" s="28" customFormat="1" ht="52.5" customHeight="1">
      <c r="A22" s="529"/>
      <c r="B22" s="529"/>
      <c r="C22" s="529"/>
      <c r="D22" s="529"/>
      <c r="E22" s="529"/>
      <c r="F22" s="585"/>
      <c r="G22" s="594"/>
      <c r="H22" s="595"/>
      <c r="I22" s="597"/>
      <c r="J22" s="529"/>
      <c r="K22" s="618"/>
      <c r="L22" s="542"/>
      <c r="M22" s="585"/>
      <c r="N22" s="597"/>
      <c r="O22" s="241"/>
      <c r="P22" s="531"/>
      <c r="Q22" s="241" t="s">
        <v>302</v>
      </c>
      <c r="R22" s="241" t="s">
        <v>303</v>
      </c>
      <c r="S22" s="243" t="s">
        <v>304</v>
      </c>
      <c r="T22" s="580"/>
      <c r="U22" s="244" t="s">
        <v>302</v>
      </c>
      <c r="V22" s="245" t="s">
        <v>303</v>
      </c>
      <c r="W22" s="243" t="s">
        <v>304</v>
      </c>
      <c r="X22" s="580"/>
      <c r="Y22" s="244" t="s">
        <v>302</v>
      </c>
      <c r="Z22" s="246" t="s">
        <v>303</v>
      </c>
      <c r="AA22" s="243" t="s">
        <v>304</v>
      </c>
      <c r="AB22" s="592"/>
      <c r="AC22" s="247" t="s">
        <v>305</v>
      </c>
      <c r="AD22" s="248" t="s">
        <v>36</v>
      </c>
      <c r="AE22" s="248" t="s">
        <v>306</v>
      </c>
      <c r="AF22" s="248" t="s">
        <v>305</v>
      </c>
      <c r="AG22" s="248" t="s">
        <v>36</v>
      </c>
      <c r="AH22" s="248" t="s">
        <v>306</v>
      </c>
      <c r="AI22" s="552"/>
      <c r="AJ22" s="24" t="s">
        <v>307</v>
      </c>
      <c r="AK22" s="24" t="s">
        <v>36</v>
      </c>
      <c r="AL22" s="24" t="s">
        <v>306</v>
      </c>
      <c r="AM22" s="24" t="s">
        <v>307</v>
      </c>
      <c r="AN22" s="24" t="s">
        <v>36</v>
      </c>
      <c r="AO22" s="24" t="s">
        <v>306</v>
      </c>
      <c r="AP22" s="24" t="s">
        <v>35</v>
      </c>
      <c r="AQ22" s="249" t="s">
        <v>36</v>
      </c>
      <c r="AR22" s="24" t="s">
        <v>37</v>
      </c>
      <c r="AS22" s="24" t="s">
        <v>35</v>
      </c>
      <c r="AT22" s="249" t="s">
        <v>36</v>
      </c>
      <c r="AU22" s="24" t="s">
        <v>37</v>
      </c>
      <c r="AV22" s="24" t="s">
        <v>35</v>
      </c>
      <c r="AW22" s="249" t="s">
        <v>36</v>
      </c>
      <c r="AX22" s="24" t="s">
        <v>37</v>
      </c>
      <c r="AY22" s="250" t="s">
        <v>35</v>
      </c>
      <c r="AZ22" s="251">
        <v>0.4</v>
      </c>
      <c r="BA22" s="24" t="s">
        <v>37</v>
      </c>
      <c r="BB22" s="24" t="s">
        <v>35</v>
      </c>
      <c r="BC22" s="252" t="s">
        <v>36</v>
      </c>
      <c r="BD22" s="253" t="s">
        <v>37</v>
      </c>
      <c r="BE22" s="254" t="s">
        <v>35</v>
      </c>
      <c r="BF22" s="255"/>
      <c r="BG22" s="27"/>
      <c r="BH22" s="24" t="s">
        <v>308</v>
      </c>
      <c r="BI22" s="256" t="s">
        <v>309</v>
      </c>
      <c r="BJ22" s="257" t="s">
        <v>422</v>
      </c>
      <c r="BK22" s="250" t="s">
        <v>310</v>
      </c>
      <c r="BL22" s="250" t="s">
        <v>310</v>
      </c>
      <c r="BM22" s="24" t="s">
        <v>35</v>
      </c>
      <c r="BN22" s="249" t="s">
        <v>36</v>
      </c>
      <c r="BO22" s="24" t="s">
        <v>37</v>
      </c>
      <c r="BP22" s="258">
        <v>0.35</v>
      </c>
      <c r="BQ22" s="603"/>
      <c r="BR22" s="604"/>
      <c r="BS22" s="612"/>
      <c r="BT22" s="614"/>
      <c r="BU22" s="616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</row>
    <row r="23" spans="1:83" s="283" customFormat="1" ht="13.5" customHeight="1">
      <c r="A23" s="259"/>
      <c r="B23" s="259">
        <v>3</v>
      </c>
      <c r="C23" s="259">
        <v>4</v>
      </c>
      <c r="D23" s="259">
        <v>5</v>
      </c>
      <c r="E23" s="259">
        <v>6</v>
      </c>
      <c r="F23" s="259">
        <v>7</v>
      </c>
      <c r="G23" s="260"/>
      <c r="H23" s="259">
        <v>9</v>
      </c>
      <c r="I23" s="260"/>
      <c r="J23" s="259">
        <v>10</v>
      </c>
      <c r="K23" s="260"/>
      <c r="L23" s="259">
        <v>11</v>
      </c>
      <c r="M23" s="259">
        <v>12</v>
      </c>
      <c r="N23" s="261">
        <v>13</v>
      </c>
      <c r="O23" s="259"/>
      <c r="P23" s="262"/>
      <c r="Q23" s="259">
        <v>14</v>
      </c>
      <c r="R23" s="259">
        <v>15</v>
      </c>
      <c r="S23" s="263">
        <v>16</v>
      </c>
      <c r="T23" s="264" t="s">
        <v>311</v>
      </c>
      <c r="U23" s="265">
        <v>18</v>
      </c>
      <c r="V23" s="261">
        <v>19</v>
      </c>
      <c r="W23" s="263">
        <v>20</v>
      </c>
      <c r="X23" s="266">
        <v>21</v>
      </c>
      <c r="Y23" s="265">
        <v>22</v>
      </c>
      <c r="Z23" s="267">
        <v>23</v>
      </c>
      <c r="AA23" s="263">
        <v>24</v>
      </c>
      <c r="AB23" s="268">
        <v>25</v>
      </c>
      <c r="AC23" s="269"/>
      <c r="AD23" s="270"/>
      <c r="AE23" s="270"/>
      <c r="AF23" s="270"/>
      <c r="AG23" s="270"/>
      <c r="AH23" s="270"/>
      <c r="AI23" s="271"/>
      <c r="AJ23" s="270">
        <v>26</v>
      </c>
      <c r="AK23" s="270">
        <v>27</v>
      </c>
      <c r="AL23" s="270">
        <v>28</v>
      </c>
      <c r="AM23" s="259">
        <v>29</v>
      </c>
      <c r="AN23" s="259">
        <v>30</v>
      </c>
      <c r="AO23" s="259">
        <v>31</v>
      </c>
      <c r="AP23" s="259">
        <v>32</v>
      </c>
      <c r="AQ23" s="272">
        <v>33</v>
      </c>
      <c r="AR23" s="259">
        <v>34</v>
      </c>
      <c r="AS23" s="259">
        <v>35</v>
      </c>
      <c r="AT23" s="272">
        <v>36</v>
      </c>
      <c r="AU23" s="259">
        <v>37</v>
      </c>
      <c r="AV23" s="259">
        <v>38</v>
      </c>
      <c r="AW23" s="272">
        <v>39</v>
      </c>
      <c r="AX23" s="259">
        <v>40</v>
      </c>
      <c r="AY23" s="260">
        <v>41</v>
      </c>
      <c r="AZ23" s="272">
        <v>42</v>
      </c>
      <c r="BA23" s="259">
        <v>43</v>
      </c>
      <c r="BB23" s="259">
        <v>44</v>
      </c>
      <c r="BC23" s="273">
        <v>45</v>
      </c>
      <c r="BD23" s="274">
        <v>46</v>
      </c>
      <c r="BE23" s="275">
        <v>47</v>
      </c>
      <c r="BF23" s="276"/>
      <c r="BG23" s="259">
        <v>48</v>
      </c>
      <c r="BH23" s="259">
        <v>41</v>
      </c>
      <c r="BI23" s="277">
        <v>42</v>
      </c>
      <c r="BJ23" s="277"/>
      <c r="BK23" s="260">
        <v>43</v>
      </c>
      <c r="BL23" s="260"/>
      <c r="BM23" s="259">
        <v>41</v>
      </c>
      <c r="BN23" s="272">
        <v>42</v>
      </c>
      <c r="BO23" s="259">
        <v>43</v>
      </c>
      <c r="BP23" s="263"/>
      <c r="BQ23" s="263">
        <v>49</v>
      </c>
      <c r="BR23" s="278"/>
      <c r="BS23" s="279">
        <v>50</v>
      </c>
      <c r="BT23" s="280"/>
      <c r="BU23" s="281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</row>
    <row r="24" spans="1:83" s="42" customFormat="1" ht="36.75" customHeight="1">
      <c r="A24" s="284">
        <v>1</v>
      </c>
      <c r="B24" s="286" t="s">
        <v>312</v>
      </c>
      <c r="C24" s="287" t="s">
        <v>39</v>
      </c>
      <c r="D24" s="287" t="s">
        <v>313</v>
      </c>
      <c r="E24" s="288" t="s">
        <v>314</v>
      </c>
      <c r="F24" s="287" t="s">
        <v>98</v>
      </c>
      <c r="G24" s="289" t="s">
        <v>315</v>
      </c>
      <c r="H24" s="290">
        <v>2.88</v>
      </c>
      <c r="I24" s="291">
        <v>4.3</v>
      </c>
      <c r="J24" s="287">
        <v>17697</v>
      </c>
      <c r="K24" s="292">
        <f aca="true" t="shared" si="1" ref="K24:K68">J24*I24</f>
        <v>76097.09999999999</v>
      </c>
      <c r="L24" s="293">
        <f>J24*H24</f>
        <v>50967.36</v>
      </c>
      <c r="M24" s="287"/>
      <c r="N24" s="294">
        <v>5.2</v>
      </c>
      <c r="O24" s="295"/>
      <c r="P24" s="296">
        <f>N24*J24</f>
        <v>92024.40000000001</v>
      </c>
      <c r="Q24" s="288">
        <v>24</v>
      </c>
      <c r="R24" s="284">
        <v>5</v>
      </c>
      <c r="S24" s="297"/>
      <c r="T24" s="298">
        <f aca="true" t="shared" si="2" ref="T24:T68">Q24+R24+S24</f>
        <v>29</v>
      </c>
      <c r="U24" s="299">
        <f aca="true" t="shared" si="3" ref="U24:X44">Q24/18</f>
        <v>1.3333333333333333</v>
      </c>
      <c r="V24" s="300">
        <f t="shared" si="3"/>
        <v>0.2777777777777778</v>
      </c>
      <c r="W24" s="301">
        <f t="shared" si="3"/>
        <v>0</v>
      </c>
      <c r="X24" s="302">
        <f t="shared" si="3"/>
        <v>1.6111111111111112</v>
      </c>
      <c r="Y24" s="303">
        <f aca="true" t="shared" si="4" ref="Y24:Y58">K24*U24</f>
        <v>101462.79999999999</v>
      </c>
      <c r="Z24" s="295">
        <f aca="true" t="shared" si="5" ref="Z24:Z68">K24*V24</f>
        <v>21138.083333333332</v>
      </c>
      <c r="AA24" s="304">
        <f aca="true" t="shared" si="6" ref="AA24:AA44">K24*W24</f>
        <v>0</v>
      </c>
      <c r="AB24" s="305">
        <f aca="true" t="shared" si="7" ref="AB24:AB68">Y24+Z24+AA24</f>
        <v>122600.88333333332</v>
      </c>
      <c r="AC24" s="306"/>
      <c r="AD24" s="307"/>
      <c r="AE24" s="307"/>
      <c r="AF24" s="307"/>
      <c r="AG24" s="307"/>
      <c r="AH24" s="307"/>
      <c r="AI24" s="308">
        <f>P24*X24</f>
        <v>148261.53333333335</v>
      </c>
      <c r="AJ24" s="307">
        <v>11</v>
      </c>
      <c r="AK24" s="307">
        <v>20</v>
      </c>
      <c r="AL24" s="295">
        <f>((17697/18)*AJ24)*AK24/100</f>
        <v>2162.9666666666662</v>
      </c>
      <c r="AM24" s="287"/>
      <c r="AN24" s="287"/>
      <c r="AO24" s="287"/>
      <c r="AP24" s="287"/>
      <c r="AQ24" s="309"/>
      <c r="AR24" s="287"/>
      <c r="AS24" s="287"/>
      <c r="AT24" s="309"/>
      <c r="AU24" s="287"/>
      <c r="AV24" s="287"/>
      <c r="AW24" s="309"/>
      <c r="AX24" s="287"/>
      <c r="AY24" s="300">
        <v>1.6111111111111112</v>
      </c>
      <c r="AZ24" s="276">
        <v>40</v>
      </c>
      <c r="BA24" s="310">
        <f aca="true" t="shared" si="8" ref="BA24:BA68">17697*AY24*AZ24/100</f>
        <v>11404.733333333335</v>
      </c>
      <c r="BB24" s="311">
        <v>1.6111111111111112</v>
      </c>
      <c r="BC24" s="312">
        <v>10</v>
      </c>
      <c r="BD24" s="313">
        <f>AB24*10%</f>
        <v>12260.088333333333</v>
      </c>
      <c r="BE24" s="314"/>
      <c r="BF24" s="276">
        <f>AI24*10/100</f>
        <v>14826.153333333335</v>
      </c>
      <c r="BG24" s="287"/>
      <c r="BH24" s="300">
        <v>29</v>
      </c>
      <c r="BI24" s="315">
        <f>BH24/18</f>
        <v>1.6111111111111112</v>
      </c>
      <c r="BJ24" s="316">
        <v>122600.88333333332</v>
      </c>
      <c r="BK24" s="317">
        <f>BJ24*30%</f>
        <v>36780.26499999999</v>
      </c>
      <c r="BL24" s="317">
        <f>AI24*BI24*30/100</f>
        <v>71659.74111111111</v>
      </c>
      <c r="BM24" s="318">
        <v>0</v>
      </c>
      <c r="BN24" s="319">
        <v>0</v>
      </c>
      <c r="BO24" s="310">
        <f>17697*BM24*BN24/100</f>
        <v>0</v>
      </c>
      <c r="BP24" s="320"/>
      <c r="BQ24" s="321">
        <f aca="true" t="shared" si="9" ref="BQ24:BQ68">BG24+BD24+BA24+AX24+AU24+AR24+AO24+AL24+BK24+BO24</f>
        <v>62608.05333333333</v>
      </c>
      <c r="BR24" s="322">
        <f>AL24+AO24+AR24+AU24+AX24+BA24+BF24+BL24+BP24</f>
        <v>100053.59444444445</v>
      </c>
      <c r="BS24" s="323">
        <f aca="true" t="shared" si="10" ref="BS24:BS68">BQ24+AB24</f>
        <v>185208.93666666665</v>
      </c>
      <c r="BT24" s="324">
        <f>AI24+BR24</f>
        <v>248315.1277777778</v>
      </c>
      <c r="BU24" s="325">
        <f>BT24-BS24</f>
        <v>63106.19111111114</v>
      </c>
      <c r="BV24" s="326"/>
      <c r="BW24" s="327"/>
      <c r="BX24" s="326"/>
      <c r="BY24" s="326"/>
      <c r="BZ24" s="326"/>
      <c r="CA24" s="326"/>
      <c r="CB24" s="326"/>
      <c r="CC24" s="326"/>
      <c r="CD24" s="326"/>
      <c r="CE24" s="326"/>
    </row>
    <row r="25" spans="1:83" s="42" customFormat="1" ht="36.75" customHeight="1">
      <c r="A25" s="284">
        <v>2</v>
      </c>
      <c r="B25" s="286" t="s">
        <v>312</v>
      </c>
      <c r="C25" s="287" t="s">
        <v>39</v>
      </c>
      <c r="D25" s="287" t="s">
        <v>316</v>
      </c>
      <c r="E25" s="288" t="s">
        <v>317</v>
      </c>
      <c r="F25" s="287" t="s">
        <v>98</v>
      </c>
      <c r="G25" s="289" t="s">
        <v>315</v>
      </c>
      <c r="H25" s="290"/>
      <c r="I25" s="291">
        <v>4.23</v>
      </c>
      <c r="J25" s="287">
        <v>17697</v>
      </c>
      <c r="K25" s="292">
        <f t="shared" si="1"/>
        <v>74858.31000000001</v>
      </c>
      <c r="L25" s="293"/>
      <c r="M25" s="287"/>
      <c r="N25" s="294">
        <v>5.2</v>
      </c>
      <c r="O25" s="295"/>
      <c r="P25" s="296">
        <f aca="true" t="shared" si="11" ref="P25:P68">N25*J25</f>
        <v>92024.40000000001</v>
      </c>
      <c r="Q25" s="288">
        <v>19</v>
      </c>
      <c r="R25" s="284">
        <v>9</v>
      </c>
      <c r="S25" s="297"/>
      <c r="T25" s="298">
        <f t="shared" si="2"/>
        <v>28</v>
      </c>
      <c r="U25" s="299">
        <f t="shared" si="3"/>
        <v>1.0555555555555556</v>
      </c>
      <c r="V25" s="300">
        <f t="shared" si="3"/>
        <v>0.5</v>
      </c>
      <c r="W25" s="301">
        <f t="shared" si="3"/>
        <v>0</v>
      </c>
      <c r="X25" s="302">
        <f t="shared" si="3"/>
        <v>1.5555555555555556</v>
      </c>
      <c r="Y25" s="303">
        <f t="shared" si="4"/>
        <v>79017.10500000001</v>
      </c>
      <c r="Z25" s="295">
        <f t="shared" si="5"/>
        <v>37429.155000000006</v>
      </c>
      <c r="AA25" s="304">
        <f t="shared" si="6"/>
        <v>0</v>
      </c>
      <c r="AB25" s="305">
        <f t="shared" si="7"/>
        <v>116446.26000000001</v>
      </c>
      <c r="AC25" s="306"/>
      <c r="AD25" s="307"/>
      <c r="AE25" s="307"/>
      <c r="AF25" s="307"/>
      <c r="AG25" s="307"/>
      <c r="AH25" s="307"/>
      <c r="AI25" s="308">
        <f aca="true" t="shared" si="12" ref="AI25:AI68">P25*X25</f>
        <v>143149.06666666668</v>
      </c>
      <c r="AJ25" s="307">
        <v>13</v>
      </c>
      <c r="AK25" s="307">
        <v>20</v>
      </c>
      <c r="AL25" s="295">
        <f>((17697/18)*AJ25)*AK25/100</f>
        <v>2556.233333333333</v>
      </c>
      <c r="AM25" s="287"/>
      <c r="AN25" s="287"/>
      <c r="AO25" s="287"/>
      <c r="AP25" s="287"/>
      <c r="AQ25" s="309"/>
      <c r="AR25" s="287"/>
      <c r="AS25" s="287"/>
      <c r="AT25" s="309"/>
      <c r="AU25" s="287"/>
      <c r="AV25" s="287"/>
      <c r="AW25" s="309"/>
      <c r="AX25" s="287"/>
      <c r="AY25" s="300">
        <v>1.5555555555555556</v>
      </c>
      <c r="AZ25" s="276">
        <v>40</v>
      </c>
      <c r="BA25" s="310">
        <f t="shared" si="8"/>
        <v>11011.466666666667</v>
      </c>
      <c r="BB25" s="311">
        <v>1.5555555555555556</v>
      </c>
      <c r="BC25" s="312">
        <v>10</v>
      </c>
      <c r="BD25" s="313">
        <f aca="true" t="shared" si="13" ref="BD25:BD68">AB25*10%</f>
        <v>11644.626000000002</v>
      </c>
      <c r="BE25" s="314"/>
      <c r="BF25" s="276">
        <f aca="true" t="shared" si="14" ref="BF25:BF68">AI25*10/100</f>
        <v>14314.906666666668</v>
      </c>
      <c r="BG25" s="287"/>
      <c r="BH25" s="300">
        <v>28</v>
      </c>
      <c r="BI25" s="315">
        <f aca="true" t="shared" si="15" ref="BI25:BI68">BH25/18</f>
        <v>1.5555555555555556</v>
      </c>
      <c r="BJ25" s="316">
        <v>116446.26</v>
      </c>
      <c r="BK25" s="317">
        <f aca="true" t="shared" si="16" ref="BK25:BK68">BJ25*30%</f>
        <v>34933.878</v>
      </c>
      <c r="BL25" s="317">
        <f aca="true" t="shared" si="17" ref="BL25:BL68">AI25*BI25*30/100</f>
        <v>66802.89777777779</v>
      </c>
      <c r="BM25" s="318"/>
      <c r="BN25" s="319"/>
      <c r="BO25" s="310"/>
      <c r="BP25" s="320"/>
      <c r="BQ25" s="321">
        <f t="shared" si="9"/>
        <v>60146.204</v>
      </c>
      <c r="BR25" s="322">
        <f aca="true" t="shared" si="18" ref="BR25:BR68">AL25+AO25+AR25+AU25+AX25+BA25+BF25+BL25+BP25</f>
        <v>94685.50444444446</v>
      </c>
      <c r="BS25" s="323">
        <f t="shared" si="10"/>
        <v>176592.464</v>
      </c>
      <c r="BT25" s="324">
        <f aca="true" t="shared" si="19" ref="BT25:BT68">AI25+BR25</f>
        <v>237834.57111111115</v>
      </c>
      <c r="BU25" s="325">
        <f aca="true" t="shared" si="20" ref="BU25:BU68">BT25-BS25</f>
        <v>61242.10711111114</v>
      </c>
      <c r="BV25" s="326"/>
      <c r="BW25" s="327"/>
      <c r="BX25" s="326"/>
      <c r="BY25" s="326"/>
      <c r="BZ25" s="326"/>
      <c r="CA25" s="326"/>
      <c r="CB25" s="326"/>
      <c r="CC25" s="326"/>
      <c r="CD25" s="326"/>
      <c r="CE25" s="326"/>
    </row>
    <row r="26" spans="1:83" s="42" customFormat="1" ht="39" customHeight="1">
      <c r="A26" s="284">
        <v>3</v>
      </c>
      <c r="B26" s="286" t="s">
        <v>312</v>
      </c>
      <c r="C26" s="77" t="s">
        <v>39</v>
      </c>
      <c r="D26" s="77" t="s">
        <v>318</v>
      </c>
      <c r="E26" s="288" t="s">
        <v>319</v>
      </c>
      <c r="F26" s="284" t="s">
        <v>124</v>
      </c>
      <c r="G26" s="289" t="s">
        <v>320</v>
      </c>
      <c r="H26" s="290">
        <v>2.34</v>
      </c>
      <c r="I26" s="291">
        <v>3.99</v>
      </c>
      <c r="J26" s="287">
        <v>17697</v>
      </c>
      <c r="K26" s="292">
        <f t="shared" si="1"/>
        <v>70611.03</v>
      </c>
      <c r="L26" s="293">
        <f>J26*H26</f>
        <v>41410.979999999996</v>
      </c>
      <c r="M26" s="287"/>
      <c r="N26" s="294">
        <v>5.08</v>
      </c>
      <c r="O26" s="295"/>
      <c r="P26" s="296">
        <f t="shared" si="11"/>
        <v>89900.76</v>
      </c>
      <c r="Q26" s="284">
        <v>24.5</v>
      </c>
      <c r="R26" s="328"/>
      <c r="S26" s="297"/>
      <c r="T26" s="298">
        <f t="shared" si="2"/>
        <v>24.5</v>
      </c>
      <c r="U26" s="299">
        <f t="shared" si="3"/>
        <v>1.3611111111111112</v>
      </c>
      <c r="V26" s="300">
        <f t="shared" si="3"/>
        <v>0</v>
      </c>
      <c r="W26" s="301">
        <f t="shared" si="3"/>
        <v>0</v>
      </c>
      <c r="X26" s="302">
        <f t="shared" si="3"/>
        <v>1.3611111111111112</v>
      </c>
      <c r="Y26" s="303">
        <f t="shared" si="4"/>
        <v>96109.4575</v>
      </c>
      <c r="Z26" s="295">
        <f t="shared" si="5"/>
        <v>0</v>
      </c>
      <c r="AA26" s="304">
        <f t="shared" si="6"/>
        <v>0</v>
      </c>
      <c r="AB26" s="305">
        <f t="shared" si="7"/>
        <v>96109.4575</v>
      </c>
      <c r="AC26" s="306"/>
      <c r="AD26" s="307"/>
      <c r="AE26" s="307"/>
      <c r="AF26" s="307"/>
      <c r="AG26" s="307"/>
      <c r="AH26" s="307"/>
      <c r="AI26" s="308">
        <f t="shared" si="12"/>
        <v>122364.92333333332</v>
      </c>
      <c r="AJ26" s="307">
        <v>8</v>
      </c>
      <c r="AK26" s="307">
        <v>20</v>
      </c>
      <c r="AL26" s="295">
        <f>((17697/18)*AJ26)*AK26/100</f>
        <v>1573.0666666666666</v>
      </c>
      <c r="AM26" s="287"/>
      <c r="AN26" s="287"/>
      <c r="AO26" s="287"/>
      <c r="AP26" s="287"/>
      <c r="AQ26" s="309"/>
      <c r="AR26" s="287"/>
      <c r="AS26" s="287"/>
      <c r="AT26" s="309"/>
      <c r="AU26" s="287"/>
      <c r="AV26" s="287"/>
      <c r="AW26" s="309"/>
      <c r="AX26" s="287"/>
      <c r="AY26" s="300">
        <v>1.3611111111111112</v>
      </c>
      <c r="AZ26" s="276">
        <v>40</v>
      </c>
      <c r="BA26" s="310">
        <f t="shared" si="8"/>
        <v>9635.033333333335</v>
      </c>
      <c r="BB26" s="329">
        <v>1.3611111111111112</v>
      </c>
      <c r="BC26" s="330">
        <v>10</v>
      </c>
      <c r="BD26" s="313">
        <f t="shared" si="13"/>
        <v>9610.94575</v>
      </c>
      <c r="BE26" s="314"/>
      <c r="BF26" s="276">
        <f t="shared" si="14"/>
        <v>12236.492333333332</v>
      </c>
      <c r="BG26" s="287"/>
      <c r="BH26" s="300">
        <v>24.5</v>
      </c>
      <c r="BI26" s="315">
        <f t="shared" si="15"/>
        <v>1.3611111111111112</v>
      </c>
      <c r="BJ26" s="316">
        <v>96109.4575</v>
      </c>
      <c r="BK26" s="317">
        <f t="shared" si="16"/>
        <v>28832.83725</v>
      </c>
      <c r="BL26" s="317">
        <f t="shared" si="17"/>
        <v>49965.677027777776</v>
      </c>
      <c r="BM26" s="318">
        <v>0</v>
      </c>
      <c r="BN26" s="309">
        <v>0</v>
      </c>
      <c r="BO26" s="295">
        <f aca="true" t="shared" si="21" ref="BO26:BO34">17697*BM26*BN26/100</f>
        <v>0</v>
      </c>
      <c r="BP26" s="304"/>
      <c r="BQ26" s="321">
        <f t="shared" si="9"/>
        <v>49651.883</v>
      </c>
      <c r="BR26" s="322">
        <f t="shared" si="18"/>
        <v>73410.2693611111</v>
      </c>
      <c r="BS26" s="323">
        <f t="shared" si="10"/>
        <v>145761.3405</v>
      </c>
      <c r="BT26" s="324">
        <f t="shared" si="19"/>
        <v>195775.19269444444</v>
      </c>
      <c r="BU26" s="325">
        <f t="shared" si="20"/>
        <v>50013.85219444445</v>
      </c>
      <c r="BV26" s="331"/>
      <c r="BW26" s="327"/>
      <c r="BX26" s="326"/>
      <c r="BY26" s="326"/>
      <c r="BZ26" s="326"/>
      <c r="CA26" s="326"/>
      <c r="CB26" s="326"/>
      <c r="CC26" s="326"/>
      <c r="CD26" s="326"/>
      <c r="CE26" s="326"/>
    </row>
    <row r="27" spans="1:75" ht="28.5" customHeight="1">
      <c r="A27" s="284">
        <v>4</v>
      </c>
      <c r="B27" s="286" t="s">
        <v>324</v>
      </c>
      <c r="C27" s="81" t="s">
        <v>39</v>
      </c>
      <c r="D27" s="77" t="s">
        <v>322</v>
      </c>
      <c r="E27" s="335" t="s">
        <v>325</v>
      </c>
      <c r="F27" s="287" t="s">
        <v>75</v>
      </c>
      <c r="G27" s="289" t="s">
        <v>323</v>
      </c>
      <c r="H27" s="336"/>
      <c r="I27" s="343">
        <v>3.47</v>
      </c>
      <c r="J27" s="287">
        <v>17697</v>
      </c>
      <c r="K27" s="292">
        <f t="shared" si="1"/>
        <v>61408.590000000004</v>
      </c>
      <c r="L27" s="293"/>
      <c r="M27" s="295"/>
      <c r="N27" s="294">
        <v>4.38</v>
      </c>
      <c r="O27" s="295"/>
      <c r="P27" s="296">
        <f t="shared" si="11"/>
        <v>77512.86</v>
      </c>
      <c r="Q27" s="81">
        <v>0</v>
      </c>
      <c r="R27" s="338">
        <v>22</v>
      </c>
      <c r="S27" s="339"/>
      <c r="T27" s="298">
        <f t="shared" si="2"/>
        <v>22</v>
      </c>
      <c r="U27" s="299">
        <f t="shared" si="3"/>
        <v>0</v>
      </c>
      <c r="V27" s="300">
        <f t="shared" si="3"/>
        <v>1.2222222222222223</v>
      </c>
      <c r="W27" s="301">
        <f t="shared" si="3"/>
        <v>0</v>
      </c>
      <c r="X27" s="302">
        <f t="shared" si="3"/>
        <v>1.2222222222222223</v>
      </c>
      <c r="Y27" s="303">
        <f t="shared" si="4"/>
        <v>0</v>
      </c>
      <c r="Z27" s="295">
        <f t="shared" si="5"/>
        <v>75054.94333333334</v>
      </c>
      <c r="AA27" s="304">
        <f t="shared" si="6"/>
        <v>0</v>
      </c>
      <c r="AB27" s="305">
        <f t="shared" si="7"/>
        <v>75054.94333333334</v>
      </c>
      <c r="AC27" s="340"/>
      <c r="AD27" s="81"/>
      <c r="AE27" s="81"/>
      <c r="AF27" s="81"/>
      <c r="AG27" s="81"/>
      <c r="AH27" s="81"/>
      <c r="AI27" s="308">
        <f t="shared" si="12"/>
        <v>94737.94</v>
      </c>
      <c r="AJ27" s="81"/>
      <c r="AK27" s="81"/>
      <c r="AL27" s="295"/>
      <c r="AM27" s="81"/>
      <c r="AN27" s="81">
        <v>20</v>
      </c>
      <c r="AO27" s="295">
        <f>((17697/18)*AM27)*AN27/100</f>
        <v>0</v>
      </c>
      <c r="AP27" s="333"/>
      <c r="AQ27" s="81"/>
      <c r="AR27" s="295"/>
      <c r="AS27" s="300">
        <v>1</v>
      </c>
      <c r="AT27" s="334">
        <v>20</v>
      </c>
      <c r="AU27" s="317">
        <f>17697*AS27*AT27/100</f>
        <v>3539.4</v>
      </c>
      <c r="AV27" s="333"/>
      <c r="AW27" s="81"/>
      <c r="AX27" s="295"/>
      <c r="AY27" s="300">
        <v>1.2222222222222223</v>
      </c>
      <c r="AZ27" s="276">
        <v>40</v>
      </c>
      <c r="BA27" s="310">
        <f t="shared" si="8"/>
        <v>8651.866666666667</v>
      </c>
      <c r="BB27" s="300">
        <v>1.2222222222222223</v>
      </c>
      <c r="BC27" s="341">
        <v>10</v>
      </c>
      <c r="BD27" s="313">
        <f t="shared" si="13"/>
        <v>7505.494333333335</v>
      </c>
      <c r="BE27" s="340"/>
      <c r="BF27" s="276">
        <f t="shared" si="14"/>
        <v>9473.794</v>
      </c>
      <c r="BG27" s="295"/>
      <c r="BH27" s="300">
        <v>22</v>
      </c>
      <c r="BI27" s="315">
        <f t="shared" si="15"/>
        <v>1.2222222222222223</v>
      </c>
      <c r="BJ27" s="342">
        <v>75054.94333333334</v>
      </c>
      <c r="BK27" s="317">
        <f t="shared" si="16"/>
        <v>22516.483000000004</v>
      </c>
      <c r="BL27" s="317">
        <f t="shared" si="17"/>
        <v>34737.24466666667</v>
      </c>
      <c r="BM27" s="318">
        <v>0</v>
      </c>
      <c r="BN27" s="81">
        <v>0</v>
      </c>
      <c r="BO27" s="295">
        <f t="shared" si="21"/>
        <v>0</v>
      </c>
      <c r="BP27" s="304"/>
      <c r="BQ27" s="321">
        <f t="shared" si="9"/>
        <v>42213.244000000006</v>
      </c>
      <c r="BR27" s="322">
        <f t="shared" si="18"/>
        <v>56402.30533333334</v>
      </c>
      <c r="BS27" s="323">
        <f t="shared" si="10"/>
        <v>117268.18733333335</v>
      </c>
      <c r="BT27" s="324">
        <f t="shared" si="19"/>
        <v>151140.24533333333</v>
      </c>
      <c r="BU27" s="325">
        <f t="shared" si="20"/>
        <v>33872.057999999975</v>
      </c>
      <c r="BW27" s="327"/>
    </row>
    <row r="28" spans="1:75" ht="30" customHeight="1">
      <c r="A28" s="284">
        <v>5</v>
      </c>
      <c r="B28" s="286" t="s">
        <v>326</v>
      </c>
      <c r="C28" s="125" t="s">
        <v>102</v>
      </c>
      <c r="D28" s="77" t="s">
        <v>327</v>
      </c>
      <c r="E28" s="344" t="s">
        <v>328</v>
      </c>
      <c r="F28" s="77" t="s">
        <v>75</v>
      </c>
      <c r="G28" s="289" t="s">
        <v>329</v>
      </c>
      <c r="H28" s="336">
        <v>2.88</v>
      </c>
      <c r="I28" s="343">
        <v>2.97</v>
      </c>
      <c r="J28" s="287">
        <v>17697</v>
      </c>
      <c r="K28" s="292">
        <f t="shared" si="1"/>
        <v>52560.090000000004</v>
      </c>
      <c r="L28" s="293">
        <f aca="true" t="shared" si="22" ref="L28:L44">J28*H28</f>
        <v>50967.36</v>
      </c>
      <c r="M28" s="295"/>
      <c r="N28" s="294">
        <v>3.53</v>
      </c>
      <c r="O28" s="295"/>
      <c r="P28" s="296">
        <f t="shared" si="11"/>
        <v>62470.409999999996</v>
      </c>
      <c r="Q28" s="81"/>
      <c r="R28" s="338">
        <v>24</v>
      </c>
      <c r="S28" s="345"/>
      <c r="T28" s="298">
        <f t="shared" si="2"/>
        <v>24</v>
      </c>
      <c r="U28" s="299">
        <f t="shared" si="3"/>
        <v>0</v>
      </c>
      <c r="V28" s="300">
        <f t="shared" si="3"/>
        <v>1.3333333333333333</v>
      </c>
      <c r="W28" s="301">
        <f t="shared" si="3"/>
        <v>0</v>
      </c>
      <c r="X28" s="302">
        <f t="shared" si="3"/>
        <v>1.3333333333333333</v>
      </c>
      <c r="Y28" s="303">
        <f t="shared" si="4"/>
        <v>0</v>
      </c>
      <c r="Z28" s="295">
        <f t="shared" si="5"/>
        <v>70080.12</v>
      </c>
      <c r="AA28" s="304">
        <f t="shared" si="6"/>
        <v>0</v>
      </c>
      <c r="AB28" s="305">
        <f t="shared" si="7"/>
        <v>70080.12</v>
      </c>
      <c r="AC28" s="340"/>
      <c r="AD28" s="81"/>
      <c r="AE28" s="81"/>
      <c r="AF28" s="81"/>
      <c r="AG28" s="81"/>
      <c r="AH28" s="81"/>
      <c r="AI28" s="308">
        <f t="shared" si="12"/>
        <v>83293.87999999999</v>
      </c>
      <c r="AJ28" s="81"/>
      <c r="AK28" s="81"/>
      <c r="AL28" s="295"/>
      <c r="AM28" s="81"/>
      <c r="AN28" s="81"/>
      <c r="AO28" s="295"/>
      <c r="AP28" s="333"/>
      <c r="AQ28" s="81"/>
      <c r="AR28" s="295"/>
      <c r="AS28" s="300">
        <v>1</v>
      </c>
      <c r="AT28" s="334">
        <v>20</v>
      </c>
      <c r="AU28" s="317">
        <f>17697*AS28*AT28/100</f>
        <v>3539.4</v>
      </c>
      <c r="AV28" s="333"/>
      <c r="AW28" s="81"/>
      <c r="AX28" s="295"/>
      <c r="AY28" s="300">
        <v>1.3333333333333333</v>
      </c>
      <c r="AZ28" s="276">
        <v>40</v>
      </c>
      <c r="BA28" s="310">
        <f t="shared" si="8"/>
        <v>9438.4</v>
      </c>
      <c r="BB28" s="300">
        <v>1.3333333333333333</v>
      </c>
      <c r="BC28" s="341">
        <v>10</v>
      </c>
      <c r="BD28" s="313">
        <f t="shared" si="13"/>
        <v>7008.012</v>
      </c>
      <c r="BE28" s="340"/>
      <c r="BF28" s="276">
        <f t="shared" si="14"/>
        <v>8329.387999999999</v>
      </c>
      <c r="BG28" s="295"/>
      <c r="BH28" s="300">
        <v>24</v>
      </c>
      <c r="BI28" s="315">
        <f t="shared" si="15"/>
        <v>1.3333333333333333</v>
      </c>
      <c r="BJ28" s="342">
        <v>70080.12</v>
      </c>
      <c r="BK28" s="317">
        <f t="shared" si="16"/>
        <v>21024.035999999996</v>
      </c>
      <c r="BL28" s="317">
        <f t="shared" si="17"/>
        <v>33317.551999999996</v>
      </c>
      <c r="BM28" s="318">
        <v>0</v>
      </c>
      <c r="BN28" s="81">
        <v>0</v>
      </c>
      <c r="BO28" s="295">
        <f t="shared" si="21"/>
        <v>0</v>
      </c>
      <c r="BP28" s="304"/>
      <c r="BQ28" s="321">
        <f t="shared" si="9"/>
        <v>41009.848</v>
      </c>
      <c r="BR28" s="322">
        <f t="shared" si="18"/>
        <v>54624.73999999999</v>
      </c>
      <c r="BS28" s="323">
        <f t="shared" si="10"/>
        <v>111089.968</v>
      </c>
      <c r="BT28" s="324">
        <f t="shared" si="19"/>
        <v>137918.62</v>
      </c>
      <c r="BU28" s="325">
        <f t="shared" si="20"/>
        <v>26828.652000000002</v>
      </c>
      <c r="BW28" s="327"/>
    </row>
    <row r="29" spans="1:75" ht="31.5" customHeight="1">
      <c r="A29" s="284">
        <v>6</v>
      </c>
      <c r="B29" s="346" t="s">
        <v>330</v>
      </c>
      <c r="C29" s="81" t="s">
        <v>39</v>
      </c>
      <c r="D29" s="287" t="s">
        <v>331</v>
      </c>
      <c r="E29" s="338" t="s">
        <v>332</v>
      </c>
      <c r="F29" s="77" t="s">
        <v>75</v>
      </c>
      <c r="G29" s="289" t="s">
        <v>323</v>
      </c>
      <c r="H29" s="336">
        <v>2.42</v>
      </c>
      <c r="I29" s="343">
        <v>3.41</v>
      </c>
      <c r="J29" s="287">
        <v>17697</v>
      </c>
      <c r="K29" s="292">
        <f t="shared" si="1"/>
        <v>60346.770000000004</v>
      </c>
      <c r="L29" s="293">
        <f t="shared" si="22"/>
        <v>42826.74</v>
      </c>
      <c r="M29" s="295"/>
      <c r="N29" s="294">
        <v>4.73</v>
      </c>
      <c r="O29" s="295"/>
      <c r="P29" s="296">
        <f t="shared" si="11"/>
        <v>83706.81000000001</v>
      </c>
      <c r="Q29" s="338"/>
      <c r="R29" s="338">
        <v>18</v>
      </c>
      <c r="S29" s="341"/>
      <c r="T29" s="298">
        <f t="shared" si="2"/>
        <v>18</v>
      </c>
      <c r="U29" s="299">
        <f t="shared" si="3"/>
        <v>0</v>
      </c>
      <c r="V29" s="300">
        <f t="shared" si="3"/>
        <v>1</v>
      </c>
      <c r="W29" s="347">
        <f t="shared" si="3"/>
        <v>0</v>
      </c>
      <c r="X29" s="302">
        <f t="shared" si="3"/>
        <v>1</v>
      </c>
      <c r="Y29" s="303">
        <f t="shared" si="4"/>
        <v>0</v>
      </c>
      <c r="Z29" s="295">
        <f t="shared" si="5"/>
        <v>60346.770000000004</v>
      </c>
      <c r="AA29" s="304">
        <f t="shared" si="6"/>
        <v>0</v>
      </c>
      <c r="AB29" s="305">
        <f t="shared" si="7"/>
        <v>60346.770000000004</v>
      </c>
      <c r="AC29" s="340"/>
      <c r="AD29" s="81"/>
      <c r="AE29" s="81"/>
      <c r="AF29" s="81"/>
      <c r="AG29" s="81"/>
      <c r="AH29" s="81"/>
      <c r="AI29" s="308">
        <f t="shared" si="12"/>
        <v>83706.81000000001</v>
      </c>
      <c r="AJ29" s="81"/>
      <c r="AK29" s="81"/>
      <c r="AL29" s="295">
        <f aca="true" t="shared" si="23" ref="AL29:AL34">((17697/18)*AJ29)*AK29/100</f>
        <v>0</v>
      </c>
      <c r="AM29" s="81"/>
      <c r="AN29" s="81"/>
      <c r="AO29" s="295">
        <f aca="true" t="shared" si="24" ref="AO29:AO34">((17697/18)*AM29)*AN29/100</f>
        <v>0</v>
      </c>
      <c r="AP29" s="300">
        <v>1</v>
      </c>
      <c r="AQ29" s="334">
        <v>30</v>
      </c>
      <c r="AR29" s="317">
        <f aca="true" t="shared" si="25" ref="AR29:AR34">17697*AP29*AQ29/100</f>
        <v>5309.1</v>
      </c>
      <c r="AS29" s="348">
        <v>1</v>
      </c>
      <c r="AT29" s="349">
        <v>20</v>
      </c>
      <c r="AU29" s="295">
        <f>17697*AS29*AT29/100</f>
        <v>3539.4</v>
      </c>
      <c r="AV29" s="333"/>
      <c r="AW29" s="81"/>
      <c r="AX29" s="295">
        <f aca="true" t="shared" si="26" ref="AX29:AX34">17697*AV29*AW29/100</f>
        <v>0</v>
      </c>
      <c r="AY29" s="300">
        <v>1</v>
      </c>
      <c r="AZ29" s="276">
        <v>40</v>
      </c>
      <c r="BA29" s="310">
        <f t="shared" si="8"/>
        <v>7078.8</v>
      </c>
      <c r="BB29" s="300">
        <v>1</v>
      </c>
      <c r="BC29" s="341">
        <v>10</v>
      </c>
      <c r="BD29" s="313">
        <f t="shared" si="13"/>
        <v>6034.677000000001</v>
      </c>
      <c r="BE29" s="340"/>
      <c r="BF29" s="276">
        <f t="shared" si="14"/>
        <v>8370.681</v>
      </c>
      <c r="BG29" s="295"/>
      <c r="BH29" s="300">
        <v>18</v>
      </c>
      <c r="BI29" s="315">
        <f t="shared" si="15"/>
        <v>1</v>
      </c>
      <c r="BJ29" s="342">
        <v>60346.77</v>
      </c>
      <c r="BK29" s="317">
        <f t="shared" si="16"/>
        <v>18104.031</v>
      </c>
      <c r="BL29" s="317">
        <f t="shared" si="17"/>
        <v>25112.043</v>
      </c>
      <c r="BM29" s="318">
        <v>0</v>
      </c>
      <c r="BN29" s="81">
        <v>0</v>
      </c>
      <c r="BO29" s="295">
        <f t="shared" si="21"/>
        <v>0</v>
      </c>
      <c r="BP29" s="304"/>
      <c r="BQ29" s="321">
        <f t="shared" si="9"/>
        <v>40066.008</v>
      </c>
      <c r="BR29" s="322">
        <f t="shared" si="18"/>
        <v>49410.024000000005</v>
      </c>
      <c r="BS29" s="323">
        <f t="shared" si="10"/>
        <v>100412.778</v>
      </c>
      <c r="BT29" s="324">
        <f t="shared" si="19"/>
        <v>133116.83400000003</v>
      </c>
      <c r="BU29" s="325">
        <f t="shared" si="20"/>
        <v>32704.056000000026</v>
      </c>
      <c r="BW29" s="327"/>
    </row>
    <row r="30" spans="1:75" ht="37.5" customHeight="1">
      <c r="A30" s="284">
        <v>7</v>
      </c>
      <c r="B30" s="286" t="s">
        <v>333</v>
      </c>
      <c r="C30" s="81" t="s">
        <v>39</v>
      </c>
      <c r="D30" s="287" t="s">
        <v>149</v>
      </c>
      <c r="E30" s="338" t="s">
        <v>334</v>
      </c>
      <c r="F30" s="350" t="s">
        <v>124</v>
      </c>
      <c r="G30" s="289" t="s">
        <v>320</v>
      </c>
      <c r="H30" s="336">
        <v>2.49</v>
      </c>
      <c r="I30" s="337">
        <v>3.73</v>
      </c>
      <c r="J30" s="287">
        <v>17697</v>
      </c>
      <c r="K30" s="292">
        <f t="shared" si="1"/>
        <v>66009.81</v>
      </c>
      <c r="L30" s="293">
        <f t="shared" si="22"/>
        <v>44065.530000000006</v>
      </c>
      <c r="M30" s="295"/>
      <c r="N30" s="294">
        <v>4.66</v>
      </c>
      <c r="O30" s="295"/>
      <c r="P30" s="296">
        <f t="shared" si="11"/>
        <v>82468.02</v>
      </c>
      <c r="Q30" s="338">
        <v>2</v>
      </c>
      <c r="R30" s="338">
        <v>22</v>
      </c>
      <c r="S30" s="339"/>
      <c r="T30" s="298">
        <f t="shared" si="2"/>
        <v>24</v>
      </c>
      <c r="U30" s="299">
        <f t="shared" si="3"/>
        <v>0.1111111111111111</v>
      </c>
      <c r="V30" s="300">
        <f t="shared" si="3"/>
        <v>1.2222222222222223</v>
      </c>
      <c r="W30" s="347">
        <f t="shared" si="3"/>
        <v>0</v>
      </c>
      <c r="X30" s="302">
        <f t="shared" si="3"/>
        <v>1.3333333333333333</v>
      </c>
      <c r="Y30" s="303">
        <f t="shared" si="4"/>
        <v>7334.423333333332</v>
      </c>
      <c r="Z30" s="295">
        <f t="shared" si="5"/>
        <v>80678.65666666668</v>
      </c>
      <c r="AA30" s="304">
        <f t="shared" si="6"/>
        <v>0</v>
      </c>
      <c r="AB30" s="305">
        <f t="shared" si="7"/>
        <v>88013.08000000002</v>
      </c>
      <c r="AC30" s="340"/>
      <c r="AD30" s="81"/>
      <c r="AE30" s="81"/>
      <c r="AF30" s="81"/>
      <c r="AG30" s="81"/>
      <c r="AH30" s="81"/>
      <c r="AI30" s="308">
        <f t="shared" si="12"/>
        <v>109957.36</v>
      </c>
      <c r="AJ30" s="81"/>
      <c r="AK30" s="81"/>
      <c r="AL30" s="295">
        <f t="shared" si="23"/>
        <v>0</v>
      </c>
      <c r="AM30" s="81">
        <v>2</v>
      </c>
      <c r="AN30" s="81">
        <v>20</v>
      </c>
      <c r="AO30" s="295">
        <f t="shared" si="24"/>
        <v>393.26666666666665</v>
      </c>
      <c r="AP30" s="300">
        <v>1</v>
      </c>
      <c r="AQ30" s="334">
        <v>30</v>
      </c>
      <c r="AR30" s="317">
        <f t="shared" si="25"/>
        <v>5309.1</v>
      </c>
      <c r="AS30" s="351"/>
      <c r="AT30" s="81"/>
      <c r="AU30" s="295">
        <f>17697*AS30*AT30/100</f>
        <v>0</v>
      </c>
      <c r="AV30" s="333"/>
      <c r="AW30" s="81"/>
      <c r="AX30" s="295">
        <f t="shared" si="26"/>
        <v>0</v>
      </c>
      <c r="AY30" s="300">
        <v>1.3333333333333333</v>
      </c>
      <c r="AZ30" s="276">
        <v>40</v>
      </c>
      <c r="BA30" s="310">
        <f t="shared" si="8"/>
        <v>9438.4</v>
      </c>
      <c r="BB30" s="300">
        <v>1.3333333333333333</v>
      </c>
      <c r="BC30" s="341">
        <v>10</v>
      </c>
      <c r="BD30" s="313">
        <f t="shared" si="13"/>
        <v>8801.308000000003</v>
      </c>
      <c r="BE30" s="340"/>
      <c r="BF30" s="276">
        <f t="shared" si="14"/>
        <v>10995.736</v>
      </c>
      <c r="BG30" s="295"/>
      <c r="BH30" s="300">
        <v>24</v>
      </c>
      <c r="BI30" s="315">
        <f t="shared" si="15"/>
        <v>1.3333333333333333</v>
      </c>
      <c r="BJ30" s="342">
        <v>88013.08</v>
      </c>
      <c r="BK30" s="317">
        <f t="shared" si="16"/>
        <v>26403.924</v>
      </c>
      <c r="BL30" s="317">
        <f t="shared" si="17"/>
        <v>43982.943999999996</v>
      </c>
      <c r="BM30" s="318">
        <v>0</v>
      </c>
      <c r="BN30" s="81">
        <v>0</v>
      </c>
      <c r="BO30" s="295">
        <f t="shared" si="21"/>
        <v>0</v>
      </c>
      <c r="BP30" s="304"/>
      <c r="BQ30" s="321">
        <f t="shared" si="9"/>
        <v>50345.99866666667</v>
      </c>
      <c r="BR30" s="322">
        <f t="shared" si="18"/>
        <v>70119.44666666666</v>
      </c>
      <c r="BS30" s="323">
        <f t="shared" si="10"/>
        <v>138359.0786666667</v>
      </c>
      <c r="BT30" s="324">
        <f t="shared" si="19"/>
        <v>180076.80666666664</v>
      </c>
      <c r="BU30" s="325">
        <f t="shared" si="20"/>
        <v>41717.727999999945</v>
      </c>
      <c r="BW30" s="327"/>
    </row>
    <row r="31" spans="1:75" ht="30" customHeight="1">
      <c r="A31" s="284">
        <v>8</v>
      </c>
      <c r="B31" s="286" t="s">
        <v>326</v>
      </c>
      <c r="C31" s="81" t="s">
        <v>39</v>
      </c>
      <c r="D31" s="77" t="s">
        <v>335</v>
      </c>
      <c r="E31" s="338" t="s">
        <v>336</v>
      </c>
      <c r="F31" s="81" t="s">
        <v>69</v>
      </c>
      <c r="G31" s="289" t="s">
        <v>321</v>
      </c>
      <c r="H31" s="336">
        <v>2.88</v>
      </c>
      <c r="I31" s="337">
        <v>4.7</v>
      </c>
      <c r="J31" s="287">
        <v>17697</v>
      </c>
      <c r="K31" s="292">
        <f t="shared" si="1"/>
        <v>83175.90000000001</v>
      </c>
      <c r="L31" s="293">
        <f t="shared" si="22"/>
        <v>50967.36</v>
      </c>
      <c r="M31" s="295"/>
      <c r="N31" s="294">
        <v>5.41</v>
      </c>
      <c r="O31" s="295"/>
      <c r="P31" s="296">
        <f t="shared" si="11"/>
        <v>95740.77</v>
      </c>
      <c r="Q31" s="81"/>
      <c r="R31" s="338">
        <v>24</v>
      </c>
      <c r="S31" s="341"/>
      <c r="T31" s="298">
        <f t="shared" si="2"/>
        <v>24</v>
      </c>
      <c r="U31" s="299">
        <f t="shared" si="3"/>
        <v>0</v>
      </c>
      <c r="V31" s="300">
        <f t="shared" si="3"/>
        <v>1.3333333333333333</v>
      </c>
      <c r="W31" s="347">
        <f t="shared" si="3"/>
        <v>0</v>
      </c>
      <c r="X31" s="302">
        <f t="shared" si="3"/>
        <v>1.3333333333333333</v>
      </c>
      <c r="Y31" s="303">
        <f t="shared" si="4"/>
        <v>0</v>
      </c>
      <c r="Z31" s="295">
        <f t="shared" si="5"/>
        <v>110901.20000000001</v>
      </c>
      <c r="AA31" s="304">
        <f t="shared" si="6"/>
        <v>0</v>
      </c>
      <c r="AB31" s="305">
        <f t="shared" si="7"/>
        <v>110901.20000000001</v>
      </c>
      <c r="AC31" s="340"/>
      <c r="AD31" s="81"/>
      <c r="AE31" s="81"/>
      <c r="AF31" s="81"/>
      <c r="AG31" s="81"/>
      <c r="AH31" s="81"/>
      <c r="AI31" s="308">
        <f t="shared" si="12"/>
        <v>127654.36</v>
      </c>
      <c r="AJ31" s="81"/>
      <c r="AK31" s="81"/>
      <c r="AL31" s="295">
        <f t="shared" si="23"/>
        <v>0</v>
      </c>
      <c r="AM31" s="81"/>
      <c r="AN31" s="81"/>
      <c r="AO31" s="295">
        <f t="shared" si="24"/>
        <v>0</v>
      </c>
      <c r="AP31" s="333"/>
      <c r="AQ31" s="81"/>
      <c r="AR31" s="304">
        <f t="shared" si="25"/>
        <v>0</v>
      </c>
      <c r="AS31" s="57"/>
      <c r="AU31" s="317"/>
      <c r="AV31" s="352"/>
      <c r="AW31" s="81"/>
      <c r="AX31" s="295">
        <f t="shared" si="26"/>
        <v>0</v>
      </c>
      <c r="AY31" s="300">
        <v>1.3333333333333333</v>
      </c>
      <c r="AZ31" s="276">
        <v>40</v>
      </c>
      <c r="BA31" s="310">
        <f t="shared" si="8"/>
        <v>9438.4</v>
      </c>
      <c r="BB31" s="300">
        <v>1.3333333333333333</v>
      </c>
      <c r="BC31" s="341">
        <v>10</v>
      </c>
      <c r="BD31" s="313">
        <f t="shared" si="13"/>
        <v>11090.120000000003</v>
      </c>
      <c r="BE31" s="340"/>
      <c r="BF31" s="276">
        <f t="shared" si="14"/>
        <v>12765.436000000002</v>
      </c>
      <c r="BG31" s="295"/>
      <c r="BH31" s="300">
        <v>24</v>
      </c>
      <c r="BI31" s="315">
        <f t="shared" si="15"/>
        <v>1.3333333333333333</v>
      </c>
      <c r="BJ31" s="342">
        <v>110901.2</v>
      </c>
      <c r="BK31" s="317">
        <f t="shared" si="16"/>
        <v>33270.36</v>
      </c>
      <c r="BL31" s="317">
        <f t="shared" si="17"/>
        <v>51061.74399999999</v>
      </c>
      <c r="BM31" s="318">
        <v>0</v>
      </c>
      <c r="BN31" s="81">
        <v>0</v>
      </c>
      <c r="BO31" s="295">
        <f t="shared" si="21"/>
        <v>0</v>
      </c>
      <c r="BP31" s="304"/>
      <c r="BQ31" s="321">
        <f t="shared" si="9"/>
        <v>53798.880000000005</v>
      </c>
      <c r="BR31" s="322">
        <f t="shared" si="18"/>
        <v>73265.57999999999</v>
      </c>
      <c r="BS31" s="323">
        <f t="shared" si="10"/>
        <v>164700.08000000002</v>
      </c>
      <c r="BT31" s="324">
        <f t="shared" si="19"/>
        <v>200919.94</v>
      </c>
      <c r="BU31" s="325">
        <f t="shared" si="20"/>
        <v>36219.859999999986</v>
      </c>
      <c r="BW31" s="327"/>
    </row>
    <row r="32" spans="1:75" ht="31.5" customHeight="1">
      <c r="A32" s="284">
        <v>9</v>
      </c>
      <c r="B32" s="286" t="s">
        <v>312</v>
      </c>
      <c r="C32" s="81" t="s">
        <v>39</v>
      </c>
      <c r="D32" s="77" t="s">
        <v>337</v>
      </c>
      <c r="E32" s="338" t="s">
        <v>338</v>
      </c>
      <c r="F32" s="81" t="s">
        <v>98</v>
      </c>
      <c r="G32" s="289" t="s">
        <v>315</v>
      </c>
      <c r="H32" s="336">
        <v>2.88</v>
      </c>
      <c r="I32" s="337">
        <v>4.3</v>
      </c>
      <c r="J32" s="287">
        <v>17697</v>
      </c>
      <c r="K32" s="292">
        <f t="shared" si="1"/>
        <v>76097.09999999999</v>
      </c>
      <c r="L32" s="293">
        <f t="shared" si="22"/>
        <v>50967.36</v>
      </c>
      <c r="M32" s="295"/>
      <c r="N32" s="294">
        <v>5.2</v>
      </c>
      <c r="O32" s="295"/>
      <c r="P32" s="296">
        <f t="shared" si="11"/>
        <v>92024.40000000001</v>
      </c>
      <c r="Q32" s="338">
        <v>16</v>
      </c>
      <c r="R32" s="338">
        <v>13</v>
      </c>
      <c r="S32" s="345"/>
      <c r="T32" s="298">
        <f t="shared" si="2"/>
        <v>29</v>
      </c>
      <c r="U32" s="299">
        <f t="shared" si="3"/>
        <v>0.8888888888888888</v>
      </c>
      <c r="V32" s="300">
        <f t="shared" si="3"/>
        <v>0.7222222222222222</v>
      </c>
      <c r="W32" s="347">
        <f t="shared" si="3"/>
        <v>0</v>
      </c>
      <c r="X32" s="302">
        <f t="shared" si="3"/>
        <v>1.6111111111111112</v>
      </c>
      <c r="Y32" s="303">
        <f t="shared" si="4"/>
        <v>67641.86666666665</v>
      </c>
      <c r="Z32" s="295">
        <f t="shared" si="5"/>
        <v>54959.01666666666</v>
      </c>
      <c r="AA32" s="304">
        <f t="shared" si="6"/>
        <v>0</v>
      </c>
      <c r="AB32" s="305">
        <f t="shared" si="7"/>
        <v>122600.88333333332</v>
      </c>
      <c r="AC32" s="340"/>
      <c r="AD32" s="81"/>
      <c r="AE32" s="81"/>
      <c r="AF32" s="81"/>
      <c r="AG32" s="81"/>
      <c r="AH32" s="81"/>
      <c r="AI32" s="308">
        <f t="shared" si="12"/>
        <v>148261.53333333335</v>
      </c>
      <c r="AJ32" s="81">
        <v>8</v>
      </c>
      <c r="AK32" s="81">
        <v>20</v>
      </c>
      <c r="AL32" s="295">
        <f t="shared" si="23"/>
        <v>1573.0666666666666</v>
      </c>
      <c r="AM32" s="81"/>
      <c r="AN32" s="81"/>
      <c r="AO32" s="295">
        <f t="shared" si="24"/>
        <v>0</v>
      </c>
      <c r="AP32" s="333"/>
      <c r="AQ32" s="81"/>
      <c r="AR32" s="295">
        <f t="shared" si="25"/>
        <v>0</v>
      </c>
      <c r="AS32" s="353"/>
      <c r="AT32" s="81"/>
      <c r="AU32" s="295">
        <f>17697*AS32*AT32/100</f>
        <v>0</v>
      </c>
      <c r="AV32" s="333">
        <v>1</v>
      </c>
      <c r="AW32" s="334">
        <v>20</v>
      </c>
      <c r="AX32" s="295">
        <f t="shared" si="26"/>
        <v>3539.4</v>
      </c>
      <c r="AY32" s="300">
        <v>1.6111111111111112</v>
      </c>
      <c r="AZ32" s="276">
        <v>40</v>
      </c>
      <c r="BA32" s="310">
        <f t="shared" si="8"/>
        <v>11404.733333333335</v>
      </c>
      <c r="BB32" s="300">
        <v>1.6111111111111112</v>
      </c>
      <c r="BC32" s="341">
        <v>10</v>
      </c>
      <c r="BD32" s="313">
        <f t="shared" si="13"/>
        <v>12260.088333333333</v>
      </c>
      <c r="BE32" s="340"/>
      <c r="BF32" s="276">
        <f t="shared" si="14"/>
        <v>14826.153333333335</v>
      </c>
      <c r="BG32" s="295"/>
      <c r="BH32" s="300">
        <v>29</v>
      </c>
      <c r="BI32" s="315">
        <f t="shared" si="15"/>
        <v>1.6111111111111112</v>
      </c>
      <c r="BJ32" s="342">
        <v>122600.88333333332</v>
      </c>
      <c r="BK32" s="317">
        <f t="shared" si="16"/>
        <v>36780.26499999999</v>
      </c>
      <c r="BL32" s="317">
        <f t="shared" si="17"/>
        <v>71659.74111111111</v>
      </c>
      <c r="BM32" s="318">
        <v>0</v>
      </c>
      <c r="BN32" s="81">
        <v>0</v>
      </c>
      <c r="BO32" s="295">
        <f t="shared" si="21"/>
        <v>0</v>
      </c>
      <c r="BP32" s="304"/>
      <c r="BQ32" s="321">
        <f t="shared" si="9"/>
        <v>65557.55333333333</v>
      </c>
      <c r="BR32" s="322">
        <f t="shared" si="18"/>
        <v>103003.09444444446</v>
      </c>
      <c r="BS32" s="323">
        <f t="shared" si="10"/>
        <v>188158.43666666665</v>
      </c>
      <c r="BT32" s="324">
        <f t="shared" si="19"/>
        <v>251264.62777777782</v>
      </c>
      <c r="BU32" s="325">
        <f t="shared" si="20"/>
        <v>63106.19111111117</v>
      </c>
      <c r="BW32" s="327"/>
    </row>
    <row r="33" spans="1:75" ht="33.75" customHeight="1">
      <c r="A33" s="284">
        <v>10</v>
      </c>
      <c r="B33" s="286" t="s">
        <v>326</v>
      </c>
      <c r="C33" s="81" t="s">
        <v>39</v>
      </c>
      <c r="D33" s="77" t="s">
        <v>339</v>
      </c>
      <c r="E33" s="338" t="s">
        <v>340</v>
      </c>
      <c r="F33" s="81" t="s">
        <v>69</v>
      </c>
      <c r="G33" s="289" t="s">
        <v>321</v>
      </c>
      <c r="H33" s="336">
        <v>2.88</v>
      </c>
      <c r="I33" s="337">
        <v>4.7</v>
      </c>
      <c r="J33" s="287">
        <v>17697</v>
      </c>
      <c r="K33" s="292">
        <f t="shared" si="1"/>
        <v>83175.90000000001</v>
      </c>
      <c r="L33" s="293">
        <f t="shared" si="22"/>
        <v>50967.36</v>
      </c>
      <c r="M33" s="295"/>
      <c r="N33" s="294">
        <v>5.41</v>
      </c>
      <c r="O33" s="295"/>
      <c r="P33" s="296">
        <f t="shared" si="11"/>
        <v>95740.77</v>
      </c>
      <c r="Q33" s="334"/>
      <c r="R33" s="338">
        <v>24</v>
      </c>
      <c r="S33" s="341"/>
      <c r="T33" s="298">
        <f t="shared" si="2"/>
        <v>24</v>
      </c>
      <c r="U33" s="299">
        <f t="shared" si="3"/>
        <v>0</v>
      </c>
      <c r="V33" s="300">
        <f t="shared" si="3"/>
        <v>1.3333333333333333</v>
      </c>
      <c r="W33" s="347">
        <f t="shared" si="3"/>
        <v>0</v>
      </c>
      <c r="X33" s="302">
        <f t="shared" si="3"/>
        <v>1.3333333333333333</v>
      </c>
      <c r="Y33" s="303">
        <f t="shared" si="4"/>
        <v>0</v>
      </c>
      <c r="Z33" s="295">
        <f t="shared" si="5"/>
        <v>110901.20000000001</v>
      </c>
      <c r="AA33" s="304">
        <f t="shared" si="6"/>
        <v>0</v>
      </c>
      <c r="AB33" s="305">
        <f t="shared" si="7"/>
        <v>110901.20000000001</v>
      </c>
      <c r="AC33" s="340"/>
      <c r="AD33" s="81"/>
      <c r="AE33" s="81"/>
      <c r="AF33" s="81"/>
      <c r="AG33" s="81"/>
      <c r="AH33" s="81"/>
      <c r="AI33" s="308">
        <f t="shared" si="12"/>
        <v>127654.36</v>
      </c>
      <c r="AJ33" s="81"/>
      <c r="AK33" s="81"/>
      <c r="AL33" s="295">
        <f t="shared" si="23"/>
        <v>0</v>
      </c>
      <c r="AM33" s="81"/>
      <c r="AN33" s="81"/>
      <c r="AO33" s="295">
        <f t="shared" si="24"/>
        <v>0</v>
      </c>
      <c r="AP33" s="333"/>
      <c r="AQ33" s="81">
        <v>30</v>
      </c>
      <c r="AR33" s="295">
        <f t="shared" si="25"/>
        <v>0</v>
      </c>
      <c r="AS33" s="300">
        <v>1</v>
      </c>
      <c r="AT33" s="334">
        <v>20</v>
      </c>
      <c r="AU33" s="317">
        <f>17697*AS33*AT33/100</f>
        <v>3539.4</v>
      </c>
      <c r="AV33" s="333">
        <v>1</v>
      </c>
      <c r="AW33" s="334">
        <v>20</v>
      </c>
      <c r="AX33" s="295">
        <f t="shared" si="26"/>
        <v>3539.4</v>
      </c>
      <c r="AY33" s="300">
        <v>1.3333333333333333</v>
      </c>
      <c r="AZ33" s="276">
        <v>40</v>
      </c>
      <c r="BA33" s="310">
        <f t="shared" si="8"/>
        <v>9438.4</v>
      </c>
      <c r="BB33" s="300">
        <v>1.3333333333333333</v>
      </c>
      <c r="BC33" s="341">
        <v>10</v>
      </c>
      <c r="BD33" s="313">
        <f t="shared" si="13"/>
        <v>11090.120000000003</v>
      </c>
      <c r="BE33" s="340"/>
      <c r="BF33" s="276">
        <f t="shared" si="14"/>
        <v>12765.436000000002</v>
      </c>
      <c r="BG33" s="295"/>
      <c r="BH33" s="300">
        <v>24</v>
      </c>
      <c r="BI33" s="315">
        <f t="shared" si="15"/>
        <v>1.3333333333333333</v>
      </c>
      <c r="BJ33" s="342">
        <v>110901.2</v>
      </c>
      <c r="BK33" s="317">
        <f t="shared" si="16"/>
        <v>33270.36</v>
      </c>
      <c r="BL33" s="317">
        <f t="shared" si="17"/>
        <v>51061.74399999999</v>
      </c>
      <c r="BM33" s="318">
        <v>0</v>
      </c>
      <c r="BN33" s="81">
        <v>0</v>
      </c>
      <c r="BO33" s="295">
        <f t="shared" si="21"/>
        <v>0</v>
      </c>
      <c r="BP33" s="304"/>
      <c r="BQ33" s="321">
        <f t="shared" si="9"/>
        <v>60877.68000000001</v>
      </c>
      <c r="BR33" s="322">
        <f t="shared" si="18"/>
        <v>80344.37999999999</v>
      </c>
      <c r="BS33" s="323">
        <f t="shared" si="10"/>
        <v>171778.88</v>
      </c>
      <c r="BT33" s="324">
        <f t="shared" si="19"/>
        <v>207998.74</v>
      </c>
      <c r="BU33" s="325">
        <f t="shared" si="20"/>
        <v>36219.859999999986</v>
      </c>
      <c r="BW33" s="327"/>
    </row>
    <row r="34" spans="1:75" ht="32.25" customHeight="1">
      <c r="A34" s="284">
        <v>11</v>
      </c>
      <c r="B34" s="286" t="s">
        <v>342</v>
      </c>
      <c r="C34" s="81" t="s">
        <v>39</v>
      </c>
      <c r="D34" s="77" t="s">
        <v>151</v>
      </c>
      <c r="E34" s="338" t="s">
        <v>152</v>
      </c>
      <c r="F34" s="81" t="s">
        <v>98</v>
      </c>
      <c r="G34" s="289" t="s">
        <v>315</v>
      </c>
      <c r="H34" s="336">
        <v>2.78</v>
      </c>
      <c r="I34" s="337">
        <v>4.16</v>
      </c>
      <c r="J34" s="287">
        <v>17697</v>
      </c>
      <c r="K34" s="292">
        <f t="shared" si="1"/>
        <v>73619.52</v>
      </c>
      <c r="L34" s="293">
        <f t="shared" si="22"/>
        <v>49197.659999999996</v>
      </c>
      <c r="M34" s="295"/>
      <c r="N34" s="294">
        <v>5.03</v>
      </c>
      <c r="O34" s="295"/>
      <c r="P34" s="296">
        <f t="shared" si="11"/>
        <v>89015.91</v>
      </c>
      <c r="Q34" s="338">
        <v>8</v>
      </c>
      <c r="R34" s="338">
        <v>10</v>
      </c>
      <c r="S34" s="345"/>
      <c r="T34" s="298">
        <f t="shared" si="2"/>
        <v>18</v>
      </c>
      <c r="U34" s="299">
        <f t="shared" si="3"/>
        <v>0.4444444444444444</v>
      </c>
      <c r="V34" s="300">
        <f t="shared" si="3"/>
        <v>0.5555555555555556</v>
      </c>
      <c r="W34" s="347">
        <f t="shared" si="3"/>
        <v>0</v>
      </c>
      <c r="X34" s="302">
        <f t="shared" si="3"/>
        <v>1</v>
      </c>
      <c r="Y34" s="303">
        <f t="shared" si="4"/>
        <v>32719.786666666667</v>
      </c>
      <c r="Z34" s="295">
        <f t="shared" si="5"/>
        <v>40899.73333333334</v>
      </c>
      <c r="AA34" s="304">
        <f t="shared" si="6"/>
        <v>0</v>
      </c>
      <c r="AB34" s="305">
        <f t="shared" si="7"/>
        <v>73619.52</v>
      </c>
      <c r="AC34" s="340"/>
      <c r="AD34" s="81"/>
      <c r="AE34" s="81"/>
      <c r="AF34" s="81"/>
      <c r="AG34" s="81"/>
      <c r="AH34" s="81"/>
      <c r="AI34" s="308">
        <f t="shared" si="12"/>
        <v>89015.91</v>
      </c>
      <c r="AJ34" s="81"/>
      <c r="AK34" s="81"/>
      <c r="AL34" s="295">
        <f t="shared" si="23"/>
        <v>0</v>
      </c>
      <c r="AM34" s="81"/>
      <c r="AN34" s="81"/>
      <c r="AO34" s="295">
        <f t="shared" si="24"/>
        <v>0</v>
      </c>
      <c r="AP34" s="333"/>
      <c r="AQ34" s="81"/>
      <c r="AR34" s="295">
        <f t="shared" si="25"/>
        <v>0</v>
      </c>
      <c r="AS34" s="300">
        <v>1</v>
      </c>
      <c r="AT34" s="334">
        <v>20</v>
      </c>
      <c r="AU34" s="317">
        <f>17697*AS34*AT34/100</f>
        <v>3539.4</v>
      </c>
      <c r="AV34" s="333"/>
      <c r="AW34" s="81"/>
      <c r="AX34" s="295">
        <f t="shared" si="26"/>
        <v>0</v>
      </c>
      <c r="AY34" s="300">
        <v>1</v>
      </c>
      <c r="AZ34" s="276">
        <v>40</v>
      </c>
      <c r="BA34" s="310">
        <f t="shared" si="8"/>
        <v>7078.8</v>
      </c>
      <c r="BB34" s="300">
        <v>1</v>
      </c>
      <c r="BC34" s="341">
        <v>10</v>
      </c>
      <c r="BD34" s="313">
        <f t="shared" si="13"/>
        <v>7361.952000000001</v>
      </c>
      <c r="BE34" s="340"/>
      <c r="BF34" s="276">
        <f t="shared" si="14"/>
        <v>8901.591</v>
      </c>
      <c r="BG34" s="295"/>
      <c r="BH34" s="300">
        <v>18</v>
      </c>
      <c r="BI34" s="315">
        <f t="shared" si="15"/>
        <v>1</v>
      </c>
      <c r="BJ34" s="342">
        <v>73619.52</v>
      </c>
      <c r="BK34" s="317">
        <f t="shared" si="16"/>
        <v>22085.856</v>
      </c>
      <c r="BL34" s="317">
        <f t="shared" si="17"/>
        <v>26704.773</v>
      </c>
      <c r="BM34" s="318">
        <v>0</v>
      </c>
      <c r="BN34" s="81">
        <v>0</v>
      </c>
      <c r="BO34" s="295">
        <f t="shared" si="21"/>
        <v>0</v>
      </c>
      <c r="BP34" s="304"/>
      <c r="BQ34" s="321">
        <f t="shared" si="9"/>
        <v>40066.008</v>
      </c>
      <c r="BR34" s="322">
        <f t="shared" si="18"/>
        <v>46224.564</v>
      </c>
      <c r="BS34" s="323">
        <f t="shared" si="10"/>
        <v>113685.528</v>
      </c>
      <c r="BT34" s="324">
        <f t="shared" si="19"/>
        <v>135240.474</v>
      </c>
      <c r="BU34" s="325">
        <f t="shared" si="20"/>
        <v>21554.94599999998</v>
      </c>
      <c r="BW34" s="327"/>
    </row>
    <row r="35" spans="1:75" ht="27" customHeight="1">
      <c r="A35" s="284">
        <v>12</v>
      </c>
      <c r="B35" s="286" t="s">
        <v>343</v>
      </c>
      <c r="C35" s="81" t="s">
        <v>39</v>
      </c>
      <c r="D35" s="77" t="s">
        <v>151</v>
      </c>
      <c r="E35" s="338" t="s">
        <v>152</v>
      </c>
      <c r="F35" s="81" t="s">
        <v>75</v>
      </c>
      <c r="G35" s="289" t="s">
        <v>323</v>
      </c>
      <c r="H35" s="336">
        <v>2.78</v>
      </c>
      <c r="I35" s="343">
        <v>3.58</v>
      </c>
      <c r="J35" s="287">
        <v>17697</v>
      </c>
      <c r="K35" s="292">
        <f t="shared" si="1"/>
        <v>63355.26</v>
      </c>
      <c r="L35" s="293">
        <f t="shared" si="22"/>
        <v>49197.659999999996</v>
      </c>
      <c r="M35" s="295"/>
      <c r="N35" s="294">
        <v>4.59</v>
      </c>
      <c r="O35" s="295"/>
      <c r="P35" s="296">
        <f t="shared" si="11"/>
        <v>81229.23</v>
      </c>
      <c r="Q35" s="334">
        <v>8</v>
      </c>
      <c r="R35" s="334">
        <v>0</v>
      </c>
      <c r="S35" s="345"/>
      <c r="T35" s="298">
        <f t="shared" si="2"/>
        <v>8</v>
      </c>
      <c r="U35" s="299">
        <f t="shared" si="3"/>
        <v>0.4444444444444444</v>
      </c>
      <c r="V35" s="300">
        <f t="shared" si="3"/>
        <v>0</v>
      </c>
      <c r="W35" s="347">
        <f t="shared" si="3"/>
        <v>0</v>
      </c>
      <c r="X35" s="302">
        <f t="shared" si="3"/>
        <v>0.4444444444444444</v>
      </c>
      <c r="Y35" s="303">
        <f t="shared" si="4"/>
        <v>28157.893333333333</v>
      </c>
      <c r="Z35" s="295">
        <f t="shared" si="5"/>
        <v>0</v>
      </c>
      <c r="AA35" s="304">
        <f t="shared" si="6"/>
        <v>0</v>
      </c>
      <c r="AB35" s="305">
        <f t="shared" si="7"/>
        <v>28157.893333333333</v>
      </c>
      <c r="AC35" s="340"/>
      <c r="AD35" s="81"/>
      <c r="AE35" s="81"/>
      <c r="AF35" s="81"/>
      <c r="AG35" s="81"/>
      <c r="AH35" s="81"/>
      <c r="AI35" s="308">
        <f t="shared" si="12"/>
        <v>36101.88</v>
      </c>
      <c r="AJ35" s="81"/>
      <c r="AK35" s="81"/>
      <c r="AL35" s="295"/>
      <c r="AM35" s="81"/>
      <c r="AN35" s="81"/>
      <c r="AO35" s="295"/>
      <c r="AP35" s="333"/>
      <c r="AQ35" s="81"/>
      <c r="AR35" s="295"/>
      <c r="AS35" s="333"/>
      <c r="AT35" s="81"/>
      <c r="AU35" s="295"/>
      <c r="AV35" s="333"/>
      <c r="AW35" s="81"/>
      <c r="AX35" s="295"/>
      <c r="AY35" s="300">
        <v>0.4444444444444444</v>
      </c>
      <c r="AZ35" s="276">
        <v>40</v>
      </c>
      <c r="BA35" s="310">
        <f t="shared" si="8"/>
        <v>3146.133333333333</v>
      </c>
      <c r="BB35" s="300">
        <v>0.4444444444444444</v>
      </c>
      <c r="BC35" s="341">
        <v>10</v>
      </c>
      <c r="BD35" s="313">
        <f t="shared" si="13"/>
        <v>2815.7893333333336</v>
      </c>
      <c r="BE35" s="340"/>
      <c r="BF35" s="276">
        <f t="shared" si="14"/>
        <v>3610.188</v>
      </c>
      <c r="BG35" s="295"/>
      <c r="BH35" s="300">
        <v>8</v>
      </c>
      <c r="BI35" s="315">
        <f t="shared" si="15"/>
        <v>0.4444444444444444</v>
      </c>
      <c r="BJ35" s="342">
        <v>28157.893333333333</v>
      </c>
      <c r="BK35" s="317">
        <f t="shared" si="16"/>
        <v>8447.368</v>
      </c>
      <c r="BL35" s="317">
        <f t="shared" si="17"/>
        <v>4813.584</v>
      </c>
      <c r="BM35" s="318"/>
      <c r="BN35" s="81"/>
      <c r="BO35" s="295"/>
      <c r="BP35" s="304"/>
      <c r="BQ35" s="321">
        <f t="shared" si="9"/>
        <v>14409.290666666668</v>
      </c>
      <c r="BR35" s="322">
        <f t="shared" si="18"/>
        <v>11569.905333333332</v>
      </c>
      <c r="BS35" s="323">
        <f t="shared" si="10"/>
        <v>42567.184</v>
      </c>
      <c r="BT35" s="324">
        <f t="shared" si="19"/>
        <v>47671.78533333333</v>
      </c>
      <c r="BU35" s="325">
        <f t="shared" si="20"/>
        <v>5104.601333333332</v>
      </c>
      <c r="BW35" s="327"/>
    </row>
    <row r="36" spans="1:75" ht="38.25" customHeight="1">
      <c r="A36" s="284">
        <v>13</v>
      </c>
      <c r="B36" s="286" t="s">
        <v>326</v>
      </c>
      <c r="C36" s="81" t="s">
        <v>39</v>
      </c>
      <c r="D36" s="77" t="s">
        <v>344</v>
      </c>
      <c r="E36" s="338" t="s">
        <v>345</v>
      </c>
      <c r="F36" s="81" t="s">
        <v>75</v>
      </c>
      <c r="G36" s="289" t="s">
        <v>323</v>
      </c>
      <c r="H36" s="336">
        <v>2.88</v>
      </c>
      <c r="I36" s="337">
        <v>4.63</v>
      </c>
      <c r="J36" s="287">
        <v>17697</v>
      </c>
      <c r="K36" s="292">
        <f t="shared" si="1"/>
        <v>81937.11</v>
      </c>
      <c r="L36" s="293">
        <f t="shared" si="22"/>
        <v>50967.36</v>
      </c>
      <c r="M36" s="295"/>
      <c r="N36" s="294">
        <v>4.38</v>
      </c>
      <c r="O36" s="295"/>
      <c r="P36" s="296">
        <f t="shared" si="11"/>
        <v>77512.86</v>
      </c>
      <c r="Q36" s="334"/>
      <c r="R36" s="338">
        <v>22</v>
      </c>
      <c r="S36" s="339"/>
      <c r="T36" s="298">
        <f t="shared" si="2"/>
        <v>22</v>
      </c>
      <c r="U36" s="299">
        <f t="shared" si="3"/>
        <v>0</v>
      </c>
      <c r="V36" s="300">
        <f t="shared" si="3"/>
        <v>1.2222222222222223</v>
      </c>
      <c r="W36" s="347">
        <f t="shared" si="3"/>
        <v>0</v>
      </c>
      <c r="X36" s="302">
        <f t="shared" si="3"/>
        <v>1.2222222222222223</v>
      </c>
      <c r="Y36" s="303">
        <f t="shared" si="4"/>
        <v>0</v>
      </c>
      <c r="Z36" s="295">
        <f t="shared" si="5"/>
        <v>100145.35666666667</v>
      </c>
      <c r="AA36" s="304">
        <f t="shared" si="6"/>
        <v>0</v>
      </c>
      <c r="AB36" s="305">
        <f t="shared" si="7"/>
        <v>100145.35666666667</v>
      </c>
      <c r="AC36" s="340"/>
      <c r="AD36" s="81"/>
      <c r="AE36" s="81"/>
      <c r="AF36" s="81"/>
      <c r="AG36" s="81"/>
      <c r="AH36" s="81"/>
      <c r="AI36" s="308">
        <f t="shared" si="12"/>
        <v>94737.94</v>
      </c>
      <c r="AJ36" s="81"/>
      <c r="AK36" s="81"/>
      <c r="AL36" s="295">
        <f aca="true" t="shared" si="27" ref="AL36:AL44">((17697/18)*AJ36)*AK36/100</f>
        <v>0</v>
      </c>
      <c r="AM36" s="81"/>
      <c r="AN36" s="81"/>
      <c r="AO36" s="295">
        <f aca="true" t="shared" si="28" ref="AO36:AO44">((17697/18)*AM36)*AN36/100</f>
        <v>0</v>
      </c>
      <c r="AP36" s="333"/>
      <c r="AQ36" s="81"/>
      <c r="AR36" s="295"/>
      <c r="AS36" s="300"/>
      <c r="AT36" s="334">
        <v>20</v>
      </c>
      <c r="AU36" s="317">
        <f aca="true" t="shared" si="29" ref="AU36:AU44">17697*AS36*AT36/100</f>
        <v>0</v>
      </c>
      <c r="AV36" s="333"/>
      <c r="AW36" s="81"/>
      <c r="AX36" s="295"/>
      <c r="AY36" s="300">
        <v>1.2222222222222223</v>
      </c>
      <c r="AZ36" s="276">
        <v>40</v>
      </c>
      <c r="BA36" s="310">
        <f t="shared" si="8"/>
        <v>8651.866666666667</v>
      </c>
      <c r="BB36" s="300">
        <v>1.2222222222222223</v>
      </c>
      <c r="BC36" s="341">
        <v>10</v>
      </c>
      <c r="BD36" s="313">
        <f t="shared" si="13"/>
        <v>10014.535666666668</v>
      </c>
      <c r="BE36" s="340"/>
      <c r="BF36" s="276">
        <f t="shared" si="14"/>
        <v>9473.794</v>
      </c>
      <c r="BG36" s="295"/>
      <c r="BH36" s="300">
        <v>22</v>
      </c>
      <c r="BI36" s="315">
        <f t="shared" si="15"/>
        <v>1.2222222222222223</v>
      </c>
      <c r="BJ36" s="342">
        <v>100145.35666666667</v>
      </c>
      <c r="BK36" s="317">
        <f t="shared" si="16"/>
        <v>30043.607</v>
      </c>
      <c r="BL36" s="317">
        <f t="shared" si="17"/>
        <v>34737.24466666667</v>
      </c>
      <c r="BM36" s="318">
        <v>0</v>
      </c>
      <c r="BN36" s="81">
        <v>0</v>
      </c>
      <c r="BO36" s="295">
        <f aca="true" t="shared" si="30" ref="BO36:BO44">17697*BM36*BN36/100</f>
        <v>0</v>
      </c>
      <c r="BP36" s="304"/>
      <c r="BQ36" s="321">
        <f t="shared" si="9"/>
        <v>48710.009333333335</v>
      </c>
      <c r="BR36" s="322">
        <f t="shared" si="18"/>
        <v>52862.90533333334</v>
      </c>
      <c r="BS36" s="323">
        <f t="shared" si="10"/>
        <v>148855.366</v>
      </c>
      <c r="BT36" s="324">
        <f t="shared" si="19"/>
        <v>147600.84533333336</v>
      </c>
      <c r="BU36" s="325">
        <f t="shared" si="20"/>
        <v>-1254.520666666649</v>
      </c>
      <c r="BW36" s="327"/>
    </row>
    <row r="37" spans="1:75" ht="36" customHeight="1">
      <c r="A37" s="284">
        <v>14</v>
      </c>
      <c r="B37" s="286" t="s">
        <v>346</v>
      </c>
      <c r="C37" s="81" t="s">
        <v>39</v>
      </c>
      <c r="D37" s="77" t="s">
        <v>347</v>
      </c>
      <c r="E37" s="338" t="s">
        <v>348</v>
      </c>
      <c r="F37" s="81" t="s">
        <v>124</v>
      </c>
      <c r="G37" s="289" t="s">
        <v>320</v>
      </c>
      <c r="H37" s="336">
        <v>2.53</v>
      </c>
      <c r="I37" s="337">
        <v>3.79</v>
      </c>
      <c r="J37" s="287">
        <v>17697</v>
      </c>
      <c r="K37" s="292">
        <f t="shared" si="1"/>
        <v>67071.63</v>
      </c>
      <c r="L37" s="293">
        <f t="shared" si="22"/>
        <v>44773.409999999996</v>
      </c>
      <c r="M37" s="295"/>
      <c r="N37" s="294">
        <v>4.74</v>
      </c>
      <c r="O37" s="295"/>
      <c r="P37" s="296">
        <f t="shared" si="11"/>
        <v>83883.78</v>
      </c>
      <c r="Q37" s="338">
        <v>8</v>
      </c>
      <c r="R37" s="338">
        <v>18</v>
      </c>
      <c r="S37" s="339"/>
      <c r="T37" s="298">
        <f t="shared" si="2"/>
        <v>26</v>
      </c>
      <c r="U37" s="299">
        <f t="shared" si="3"/>
        <v>0.4444444444444444</v>
      </c>
      <c r="V37" s="300">
        <f t="shared" si="3"/>
        <v>1</v>
      </c>
      <c r="W37" s="347">
        <f t="shared" si="3"/>
        <v>0</v>
      </c>
      <c r="X37" s="302">
        <f t="shared" si="3"/>
        <v>1.4444444444444444</v>
      </c>
      <c r="Y37" s="303">
        <f t="shared" si="4"/>
        <v>29809.613333333335</v>
      </c>
      <c r="Z37" s="295">
        <f t="shared" si="5"/>
        <v>67071.63</v>
      </c>
      <c r="AA37" s="304">
        <f t="shared" si="6"/>
        <v>0</v>
      </c>
      <c r="AB37" s="305">
        <f t="shared" si="7"/>
        <v>96881.24333333335</v>
      </c>
      <c r="AC37" s="340"/>
      <c r="AD37" s="81"/>
      <c r="AE37" s="81"/>
      <c r="AF37" s="81"/>
      <c r="AG37" s="81"/>
      <c r="AH37" s="81"/>
      <c r="AI37" s="308">
        <f t="shared" si="12"/>
        <v>121165.45999999999</v>
      </c>
      <c r="AJ37" s="81"/>
      <c r="AK37" s="81"/>
      <c r="AL37" s="295">
        <f t="shared" si="27"/>
        <v>0</v>
      </c>
      <c r="AM37" s="81"/>
      <c r="AN37" s="81"/>
      <c r="AO37" s="295">
        <f t="shared" si="28"/>
        <v>0</v>
      </c>
      <c r="AP37" s="333"/>
      <c r="AQ37" s="81"/>
      <c r="AR37" s="295">
        <f aca="true" t="shared" si="31" ref="AR37:AR44">17697*AP37*AQ37/100</f>
        <v>0</v>
      </c>
      <c r="AS37" s="300">
        <v>1</v>
      </c>
      <c r="AT37" s="334">
        <v>20</v>
      </c>
      <c r="AU37" s="317">
        <f t="shared" si="29"/>
        <v>3539.4</v>
      </c>
      <c r="AV37" s="333">
        <v>0</v>
      </c>
      <c r="AW37" s="334">
        <v>0</v>
      </c>
      <c r="AX37" s="295">
        <f aca="true" t="shared" si="32" ref="AX37:AX42">17697*AV37*AW37/100</f>
        <v>0</v>
      </c>
      <c r="AY37" s="300">
        <v>1.4444444444444444</v>
      </c>
      <c r="AZ37" s="276">
        <v>40</v>
      </c>
      <c r="BA37" s="310">
        <f t="shared" si="8"/>
        <v>10224.933333333332</v>
      </c>
      <c r="BB37" s="300">
        <v>1.4444444444444444</v>
      </c>
      <c r="BC37" s="341">
        <v>10</v>
      </c>
      <c r="BD37" s="313">
        <f t="shared" si="13"/>
        <v>9688.124333333335</v>
      </c>
      <c r="BE37" s="340"/>
      <c r="BF37" s="276">
        <f t="shared" si="14"/>
        <v>12116.545999999998</v>
      </c>
      <c r="BG37" s="295"/>
      <c r="BH37" s="300">
        <v>26</v>
      </c>
      <c r="BI37" s="315">
        <f t="shared" si="15"/>
        <v>1.4444444444444444</v>
      </c>
      <c r="BJ37" s="342">
        <v>96881.24333333335</v>
      </c>
      <c r="BK37" s="317">
        <f t="shared" si="16"/>
        <v>29064.373000000003</v>
      </c>
      <c r="BL37" s="317">
        <f t="shared" si="17"/>
        <v>52505.03266666666</v>
      </c>
      <c r="BM37" s="318">
        <v>0</v>
      </c>
      <c r="BN37" s="81">
        <v>0</v>
      </c>
      <c r="BO37" s="295">
        <f t="shared" si="30"/>
        <v>0</v>
      </c>
      <c r="BP37" s="304"/>
      <c r="BQ37" s="321">
        <f t="shared" si="9"/>
        <v>52516.830666666676</v>
      </c>
      <c r="BR37" s="322">
        <f t="shared" si="18"/>
        <v>78385.91199999998</v>
      </c>
      <c r="BS37" s="323">
        <f t="shared" si="10"/>
        <v>149398.07400000002</v>
      </c>
      <c r="BT37" s="324">
        <f t="shared" si="19"/>
        <v>199551.37199999997</v>
      </c>
      <c r="BU37" s="325">
        <f t="shared" si="20"/>
        <v>50153.29799999995</v>
      </c>
      <c r="BW37" s="327"/>
    </row>
    <row r="38" spans="1:75" ht="34.5" customHeight="1">
      <c r="A38" s="284">
        <v>15</v>
      </c>
      <c r="B38" s="286" t="s">
        <v>349</v>
      </c>
      <c r="C38" s="81" t="s">
        <v>39</v>
      </c>
      <c r="D38" s="77" t="s">
        <v>46</v>
      </c>
      <c r="E38" s="338" t="s">
        <v>350</v>
      </c>
      <c r="F38" s="81" t="s">
        <v>69</v>
      </c>
      <c r="G38" s="289" t="s">
        <v>321</v>
      </c>
      <c r="H38" s="336">
        <v>2.88</v>
      </c>
      <c r="I38" s="337">
        <v>4.7</v>
      </c>
      <c r="J38" s="287">
        <v>17697</v>
      </c>
      <c r="K38" s="292">
        <f t="shared" si="1"/>
        <v>83175.90000000001</v>
      </c>
      <c r="L38" s="293">
        <f t="shared" si="22"/>
        <v>50967.36</v>
      </c>
      <c r="M38" s="295"/>
      <c r="N38" s="294">
        <v>5.41</v>
      </c>
      <c r="O38" s="295"/>
      <c r="P38" s="296">
        <f t="shared" si="11"/>
        <v>95740.77</v>
      </c>
      <c r="Q38" s="81"/>
      <c r="R38" s="338">
        <v>14</v>
      </c>
      <c r="S38" s="341"/>
      <c r="T38" s="298">
        <f t="shared" si="2"/>
        <v>14</v>
      </c>
      <c r="U38" s="299">
        <f t="shared" si="3"/>
        <v>0</v>
      </c>
      <c r="V38" s="300">
        <f t="shared" si="3"/>
        <v>0.7777777777777778</v>
      </c>
      <c r="W38" s="347">
        <f t="shared" si="3"/>
        <v>0</v>
      </c>
      <c r="X38" s="302">
        <f t="shared" si="3"/>
        <v>0.7777777777777778</v>
      </c>
      <c r="Y38" s="303">
        <f t="shared" si="4"/>
        <v>0</v>
      </c>
      <c r="Z38" s="295">
        <f t="shared" si="5"/>
        <v>64692.366666666676</v>
      </c>
      <c r="AA38" s="304">
        <f t="shared" si="6"/>
        <v>0</v>
      </c>
      <c r="AB38" s="305">
        <f t="shared" si="7"/>
        <v>64692.366666666676</v>
      </c>
      <c r="AC38" s="340"/>
      <c r="AD38" s="81"/>
      <c r="AE38" s="81"/>
      <c r="AF38" s="81"/>
      <c r="AG38" s="81"/>
      <c r="AH38" s="81"/>
      <c r="AI38" s="308">
        <f t="shared" si="12"/>
        <v>74465.04333333333</v>
      </c>
      <c r="AJ38" s="81"/>
      <c r="AK38" s="81"/>
      <c r="AL38" s="295">
        <f t="shared" si="27"/>
        <v>0</v>
      </c>
      <c r="AM38" s="81">
        <v>14</v>
      </c>
      <c r="AN38" s="81">
        <v>25</v>
      </c>
      <c r="AO38" s="295">
        <f t="shared" si="28"/>
        <v>3441.083333333333</v>
      </c>
      <c r="AP38" s="333"/>
      <c r="AQ38" s="81"/>
      <c r="AR38" s="295">
        <f t="shared" si="31"/>
        <v>0</v>
      </c>
      <c r="AS38" s="333"/>
      <c r="AT38" s="81"/>
      <c r="AU38" s="295">
        <f t="shared" si="29"/>
        <v>0</v>
      </c>
      <c r="AV38" s="333"/>
      <c r="AW38" s="81"/>
      <c r="AX38" s="295">
        <f t="shared" si="32"/>
        <v>0</v>
      </c>
      <c r="AY38" s="300">
        <v>0.7777777777777778</v>
      </c>
      <c r="AZ38" s="276">
        <v>40</v>
      </c>
      <c r="BA38" s="310">
        <f t="shared" si="8"/>
        <v>5505.733333333334</v>
      </c>
      <c r="BB38" s="300">
        <v>0.7777777777777778</v>
      </c>
      <c r="BC38" s="341">
        <v>10</v>
      </c>
      <c r="BD38" s="313">
        <f t="shared" si="13"/>
        <v>6469.236666666668</v>
      </c>
      <c r="BE38" s="340"/>
      <c r="BF38" s="276">
        <f t="shared" si="14"/>
        <v>7446.504333333333</v>
      </c>
      <c r="BG38" s="295"/>
      <c r="BH38" s="300">
        <v>14</v>
      </c>
      <c r="BI38" s="315">
        <f t="shared" si="15"/>
        <v>0.7777777777777778</v>
      </c>
      <c r="BJ38" s="342">
        <v>64692.366666666676</v>
      </c>
      <c r="BK38" s="317">
        <f t="shared" si="16"/>
        <v>19407.710000000003</v>
      </c>
      <c r="BL38" s="317">
        <f t="shared" si="17"/>
        <v>17375.17677777778</v>
      </c>
      <c r="BM38" s="318">
        <v>0</v>
      </c>
      <c r="BN38" s="81">
        <v>0</v>
      </c>
      <c r="BO38" s="295">
        <f t="shared" si="30"/>
        <v>0</v>
      </c>
      <c r="BP38" s="304"/>
      <c r="BQ38" s="321">
        <f t="shared" si="9"/>
        <v>34823.763333333336</v>
      </c>
      <c r="BR38" s="322">
        <f t="shared" si="18"/>
        <v>33768.49777777778</v>
      </c>
      <c r="BS38" s="323">
        <f t="shared" si="10"/>
        <v>99516.13</v>
      </c>
      <c r="BT38" s="324">
        <f t="shared" si="19"/>
        <v>108233.54111111112</v>
      </c>
      <c r="BU38" s="355">
        <f t="shared" si="20"/>
        <v>8717.411111111112</v>
      </c>
      <c r="BW38" s="327"/>
    </row>
    <row r="39" spans="1:75" ht="36" customHeight="1">
      <c r="A39" s="284">
        <v>16</v>
      </c>
      <c r="B39" s="286" t="s">
        <v>351</v>
      </c>
      <c r="C39" s="81" t="s">
        <v>39</v>
      </c>
      <c r="D39" s="77" t="s">
        <v>352</v>
      </c>
      <c r="E39" s="356" t="s">
        <v>353</v>
      </c>
      <c r="F39" s="81" t="s">
        <v>75</v>
      </c>
      <c r="G39" s="289" t="s">
        <v>323</v>
      </c>
      <c r="H39" s="336">
        <v>2.44</v>
      </c>
      <c r="I39" s="343">
        <v>3.41</v>
      </c>
      <c r="J39" s="287">
        <v>17697</v>
      </c>
      <c r="K39" s="292">
        <f t="shared" si="1"/>
        <v>60346.770000000004</v>
      </c>
      <c r="L39" s="293">
        <f t="shared" si="22"/>
        <v>43180.68</v>
      </c>
      <c r="M39" s="295"/>
      <c r="N39" s="294">
        <v>4.27</v>
      </c>
      <c r="O39" s="295"/>
      <c r="P39" s="296">
        <f t="shared" si="11"/>
        <v>75566.18999999999</v>
      </c>
      <c r="Q39" s="338">
        <v>13</v>
      </c>
      <c r="R39" s="338">
        <v>14</v>
      </c>
      <c r="S39" s="339"/>
      <c r="T39" s="298">
        <f t="shared" si="2"/>
        <v>27</v>
      </c>
      <c r="U39" s="299">
        <f t="shared" si="3"/>
        <v>0.7222222222222222</v>
      </c>
      <c r="V39" s="300">
        <f t="shared" si="3"/>
        <v>0.7777777777777778</v>
      </c>
      <c r="W39" s="347">
        <f t="shared" si="3"/>
        <v>0</v>
      </c>
      <c r="X39" s="302">
        <f t="shared" si="3"/>
        <v>1.5</v>
      </c>
      <c r="Y39" s="303">
        <f t="shared" si="4"/>
        <v>43583.778333333335</v>
      </c>
      <c r="Z39" s="295">
        <f t="shared" si="5"/>
        <v>46936.37666666667</v>
      </c>
      <c r="AA39" s="304">
        <f t="shared" si="6"/>
        <v>0</v>
      </c>
      <c r="AB39" s="305">
        <f t="shared" si="7"/>
        <v>90520.155</v>
      </c>
      <c r="AC39" s="340"/>
      <c r="AD39" s="81"/>
      <c r="AE39" s="81"/>
      <c r="AF39" s="81"/>
      <c r="AG39" s="81"/>
      <c r="AH39" s="81"/>
      <c r="AI39" s="308">
        <f t="shared" si="12"/>
        <v>113349.28499999997</v>
      </c>
      <c r="AJ39" s="81"/>
      <c r="AK39" s="81"/>
      <c r="AL39" s="295">
        <f t="shared" si="27"/>
        <v>0</v>
      </c>
      <c r="AM39" s="81"/>
      <c r="AN39" s="81"/>
      <c r="AO39" s="295">
        <f t="shared" si="28"/>
        <v>0</v>
      </c>
      <c r="AP39" s="333"/>
      <c r="AQ39" s="81"/>
      <c r="AR39" s="295">
        <f t="shared" si="31"/>
        <v>0</v>
      </c>
      <c r="AS39" s="333"/>
      <c r="AT39" s="81"/>
      <c r="AU39" s="295">
        <f t="shared" si="29"/>
        <v>0</v>
      </c>
      <c r="AV39" s="333"/>
      <c r="AW39" s="81"/>
      <c r="AX39" s="295">
        <f t="shared" si="32"/>
        <v>0</v>
      </c>
      <c r="AY39" s="300">
        <v>1.5</v>
      </c>
      <c r="AZ39" s="276">
        <v>40</v>
      </c>
      <c r="BA39" s="310">
        <f t="shared" si="8"/>
        <v>10618.2</v>
      </c>
      <c r="BB39" s="333">
        <v>1.5</v>
      </c>
      <c r="BC39" s="341">
        <v>10</v>
      </c>
      <c r="BD39" s="313">
        <f t="shared" si="13"/>
        <v>9052.0155</v>
      </c>
      <c r="BE39" s="340"/>
      <c r="BF39" s="276">
        <f t="shared" si="14"/>
        <v>11334.928499999996</v>
      </c>
      <c r="BG39" s="295"/>
      <c r="BH39" s="300">
        <v>27</v>
      </c>
      <c r="BI39" s="315">
        <f t="shared" si="15"/>
        <v>1.5</v>
      </c>
      <c r="BJ39" s="342">
        <v>90520.155</v>
      </c>
      <c r="BK39" s="317">
        <f t="shared" si="16"/>
        <v>27156.0465</v>
      </c>
      <c r="BL39" s="317">
        <f t="shared" si="17"/>
        <v>51007.17824999999</v>
      </c>
      <c r="BM39" s="318">
        <v>0</v>
      </c>
      <c r="BN39" s="81">
        <v>0</v>
      </c>
      <c r="BO39" s="295">
        <f t="shared" si="30"/>
        <v>0</v>
      </c>
      <c r="BP39" s="304"/>
      <c r="BQ39" s="321">
        <f t="shared" si="9"/>
        <v>46826.262</v>
      </c>
      <c r="BR39" s="322">
        <f t="shared" si="18"/>
        <v>72960.30674999999</v>
      </c>
      <c r="BS39" s="323">
        <f t="shared" si="10"/>
        <v>137346.41700000002</v>
      </c>
      <c r="BT39" s="324">
        <f t="shared" si="19"/>
        <v>186309.59174999996</v>
      </c>
      <c r="BU39" s="355">
        <f t="shared" si="20"/>
        <v>48963.17474999995</v>
      </c>
      <c r="BW39" s="327"/>
    </row>
    <row r="40" spans="1:75" ht="33" customHeight="1">
      <c r="A40" s="284">
        <v>17</v>
      </c>
      <c r="B40" s="286" t="s">
        <v>312</v>
      </c>
      <c r="C40" s="81" t="s">
        <v>39</v>
      </c>
      <c r="D40" s="77" t="s">
        <v>354</v>
      </c>
      <c r="E40" s="356" t="s">
        <v>355</v>
      </c>
      <c r="F40" s="81" t="s">
        <v>98</v>
      </c>
      <c r="G40" s="289" t="s">
        <v>315</v>
      </c>
      <c r="H40" s="336">
        <v>2.88</v>
      </c>
      <c r="I40" s="337">
        <v>4.3</v>
      </c>
      <c r="J40" s="287">
        <v>17697</v>
      </c>
      <c r="K40" s="292">
        <f t="shared" si="1"/>
        <v>76097.09999999999</v>
      </c>
      <c r="L40" s="293">
        <f t="shared" si="22"/>
        <v>50967.36</v>
      </c>
      <c r="M40" s="295"/>
      <c r="N40" s="294">
        <v>5.2</v>
      </c>
      <c r="O40" s="295"/>
      <c r="P40" s="296">
        <f t="shared" si="11"/>
        <v>92024.40000000001</v>
      </c>
      <c r="Q40" s="338"/>
      <c r="R40" s="338">
        <v>28</v>
      </c>
      <c r="S40" s="345"/>
      <c r="T40" s="298">
        <f t="shared" si="2"/>
        <v>28</v>
      </c>
      <c r="U40" s="299">
        <f t="shared" si="3"/>
        <v>0</v>
      </c>
      <c r="V40" s="300">
        <f t="shared" si="3"/>
        <v>1.5555555555555556</v>
      </c>
      <c r="W40" s="347">
        <f t="shared" si="3"/>
        <v>0</v>
      </c>
      <c r="X40" s="302">
        <f t="shared" si="3"/>
        <v>1.5555555555555556</v>
      </c>
      <c r="Y40" s="303">
        <f t="shared" si="4"/>
        <v>0</v>
      </c>
      <c r="Z40" s="295">
        <f t="shared" si="5"/>
        <v>118373.26666666665</v>
      </c>
      <c r="AA40" s="304">
        <f t="shared" si="6"/>
        <v>0</v>
      </c>
      <c r="AB40" s="305">
        <f t="shared" si="7"/>
        <v>118373.26666666665</v>
      </c>
      <c r="AC40" s="340"/>
      <c r="AD40" s="81"/>
      <c r="AE40" s="81"/>
      <c r="AF40" s="81"/>
      <c r="AG40" s="81"/>
      <c r="AH40" s="81"/>
      <c r="AI40" s="308">
        <f t="shared" si="12"/>
        <v>143149.06666666668</v>
      </c>
      <c r="AJ40" s="81"/>
      <c r="AK40" s="81">
        <v>20</v>
      </c>
      <c r="AL40" s="295">
        <f t="shared" si="27"/>
        <v>0</v>
      </c>
      <c r="AM40" s="81">
        <v>11</v>
      </c>
      <c r="AN40" s="81">
        <v>20</v>
      </c>
      <c r="AO40" s="295">
        <f t="shared" si="28"/>
        <v>2162.9666666666662</v>
      </c>
      <c r="AP40" s="333"/>
      <c r="AQ40" s="81"/>
      <c r="AR40" s="295">
        <f t="shared" si="31"/>
        <v>0</v>
      </c>
      <c r="AS40" s="333"/>
      <c r="AT40" s="81"/>
      <c r="AU40" s="295">
        <f t="shared" si="29"/>
        <v>0</v>
      </c>
      <c r="AV40" s="333"/>
      <c r="AW40" s="81"/>
      <c r="AX40" s="295">
        <f t="shared" si="32"/>
        <v>0</v>
      </c>
      <c r="AY40" s="300">
        <v>1.5555555555555556</v>
      </c>
      <c r="AZ40" s="276">
        <v>40</v>
      </c>
      <c r="BA40" s="310">
        <f t="shared" si="8"/>
        <v>11011.466666666667</v>
      </c>
      <c r="BB40" s="300">
        <v>1.5555555555555556</v>
      </c>
      <c r="BC40" s="341">
        <v>10</v>
      </c>
      <c r="BD40" s="313">
        <f t="shared" si="13"/>
        <v>11837.326666666666</v>
      </c>
      <c r="BE40" s="340"/>
      <c r="BF40" s="276">
        <f t="shared" si="14"/>
        <v>14314.906666666668</v>
      </c>
      <c r="BG40" s="295"/>
      <c r="BH40" s="300">
        <v>28</v>
      </c>
      <c r="BI40" s="315">
        <f t="shared" si="15"/>
        <v>1.5555555555555556</v>
      </c>
      <c r="BJ40" s="342">
        <v>118373.26666666665</v>
      </c>
      <c r="BK40" s="317">
        <f t="shared" si="16"/>
        <v>35511.979999999996</v>
      </c>
      <c r="BL40" s="317">
        <f t="shared" si="17"/>
        <v>66802.89777777779</v>
      </c>
      <c r="BM40" s="318">
        <v>0</v>
      </c>
      <c r="BN40" s="81">
        <v>0</v>
      </c>
      <c r="BO40" s="295">
        <f t="shared" si="30"/>
        <v>0</v>
      </c>
      <c r="BP40" s="304"/>
      <c r="BQ40" s="321">
        <f t="shared" si="9"/>
        <v>60523.74</v>
      </c>
      <c r="BR40" s="322">
        <f t="shared" si="18"/>
        <v>94292.2377777778</v>
      </c>
      <c r="BS40" s="323">
        <f t="shared" si="10"/>
        <v>178897.00666666665</v>
      </c>
      <c r="BT40" s="324">
        <f t="shared" si="19"/>
        <v>237441.30444444448</v>
      </c>
      <c r="BU40" s="355">
        <f t="shared" si="20"/>
        <v>58544.29777777783</v>
      </c>
      <c r="BW40" s="327"/>
    </row>
    <row r="41" spans="1:75" ht="39.75" customHeight="1">
      <c r="A41" s="284">
        <v>18</v>
      </c>
      <c r="B41" s="286" t="s">
        <v>356</v>
      </c>
      <c r="C41" s="81" t="s">
        <v>39</v>
      </c>
      <c r="D41" s="77" t="s">
        <v>357</v>
      </c>
      <c r="E41" s="338" t="s">
        <v>358</v>
      </c>
      <c r="F41" s="134" t="s">
        <v>124</v>
      </c>
      <c r="G41" s="289" t="s">
        <v>320</v>
      </c>
      <c r="H41" s="336">
        <v>2.73</v>
      </c>
      <c r="I41" s="337">
        <v>3.92</v>
      </c>
      <c r="J41" s="287">
        <v>17697</v>
      </c>
      <c r="K41" s="292">
        <f t="shared" si="1"/>
        <v>69372.24</v>
      </c>
      <c r="L41" s="293">
        <f t="shared" si="22"/>
        <v>48312.81</v>
      </c>
      <c r="M41" s="295"/>
      <c r="N41" s="294">
        <v>4.9</v>
      </c>
      <c r="O41" s="295"/>
      <c r="P41" s="296">
        <f t="shared" si="11"/>
        <v>86715.3</v>
      </c>
      <c r="Q41" s="334"/>
      <c r="R41" s="338">
        <v>4</v>
      </c>
      <c r="S41" s="339"/>
      <c r="T41" s="298">
        <f t="shared" si="2"/>
        <v>4</v>
      </c>
      <c r="U41" s="299">
        <f t="shared" si="3"/>
        <v>0</v>
      </c>
      <c r="V41" s="300">
        <f t="shared" si="3"/>
        <v>0.2222222222222222</v>
      </c>
      <c r="W41" s="347">
        <f t="shared" si="3"/>
        <v>0</v>
      </c>
      <c r="X41" s="302">
        <f t="shared" si="3"/>
        <v>0.2222222222222222</v>
      </c>
      <c r="Y41" s="303">
        <f t="shared" si="4"/>
        <v>0</v>
      </c>
      <c r="Z41" s="295">
        <f t="shared" si="5"/>
        <v>15416.053333333333</v>
      </c>
      <c r="AA41" s="304">
        <f t="shared" si="6"/>
        <v>0</v>
      </c>
      <c r="AB41" s="305">
        <f t="shared" si="7"/>
        <v>15416.053333333333</v>
      </c>
      <c r="AC41" s="340"/>
      <c r="AD41" s="81"/>
      <c r="AE41" s="81"/>
      <c r="AF41" s="81"/>
      <c r="AG41" s="81"/>
      <c r="AH41" s="81"/>
      <c r="AI41" s="308">
        <f t="shared" si="12"/>
        <v>19270.066666666666</v>
      </c>
      <c r="AJ41" s="81"/>
      <c r="AK41" s="81"/>
      <c r="AL41" s="295">
        <f t="shared" si="27"/>
        <v>0</v>
      </c>
      <c r="AM41" s="81"/>
      <c r="AN41" s="81"/>
      <c r="AO41" s="295">
        <f t="shared" si="28"/>
        <v>0</v>
      </c>
      <c r="AP41" s="333"/>
      <c r="AQ41" s="81"/>
      <c r="AR41" s="295">
        <f t="shared" si="31"/>
        <v>0</v>
      </c>
      <c r="AS41" s="300">
        <v>1</v>
      </c>
      <c r="AT41" s="334">
        <v>20</v>
      </c>
      <c r="AU41" s="317">
        <f t="shared" si="29"/>
        <v>3539.4</v>
      </c>
      <c r="AV41" s="333"/>
      <c r="AW41" s="81"/>
      <c r="AX41" s="295">
        <f t="shared" si="32"/>
        <v>0</v>
      </c>
      <c r="AY41" s="300">
        <v>0.2222222222222222</v>
      </c>
      <c r="AZ41" s="276">
        <v>40</v>
      </c>
      <c r="BA41" s="310">
        <f t="shared" si="8"/>
        <v>1573.0666666666666</v>
      </c>
      <c r="BB41" s="300">
        <v>0.2222222222222222</v>
      </c>
      <c r="BC41" s="341">
        <v>10</v>
      </c>
      <c r="BD41" s="313">
        <f t="shared" si="13"/>
        <v>1541.6053333333334</v>
      </c>
      <c r="BE41" s="340"/>
      <c r="BF41" s="276">
        <f t="shared" si="14"/>
        <v>1927.0066666666667</v>
      </c>
      <c r="BG41" s="295"/>
      <c r="BH41" s="300">
        <v>4</v>
      </c>
      <c r="BI41" s="315">
        <f t="shared" si="15"/>
        <v>0.2222222222222222</v>
      </c>
      <c r="BJ41" s="342">
        <v>15416.053333333333</v>
      </c>
      <c r="BK41" s="317">
        <f t="shared" si="16"/>
        <v>4624.816</v>
      </c>
      <c r="BL41" s="317">
        <f t="shared" si="17"/>
        <v>1284.671111111111</v>
      </c>
      <c r="BM41" s="318">
        <v>0</v>
      </c>
      <c r="BN41" s="81">
        <v>0</v>
      </c>
      <c r="BO41" s="295">
        <f t="shared" si="30"/>
        <v>0</v>
      </c>
      <c r="BP41" s="304"/>
      <c r="BQ41" s="321">
        <f t="shared" si="9"/>
        <v>11278.887999999999</v>
      </c>
      <c r="BR41" s="322">
        <f t="shared" si="18"/>
        <v>8324.144444444444</v>
      </c>
      <c r="BS41" s="323">
        <f t="shared" si="10"/>
        <v>26694.941333333332</v>
      </c>
      <c r="BT41" s="324">
        <f t="shared" si="19"/>
        <v>27594.211111111108</v>
      </c>
      <c r="BU41" s="355">
        <f t="shared" si="20"/>
        <v>899.2697777777757</v>
      </c>
      <c r="BW41" s="327"/>
    </row>
    <row r="42" spans="1:75" ht="28.5" customHeight="1">
      <c r="A42" s="284">
        <v>19</v>
      </c>
      <c r="B42" s="286" t="s">
        <v>359</v>
      </c>
      <c r="C42" s="81" t="s">
        <v>39</v>
      </c>
      <c r="D42" s="77" t="s">
        <v>360</v>
      </c>
      <c r="E42" s="338" t="s">
        <v>361</v>
      </c>
      <c r="F42" s="81" t="s">
        <v>69</v>
      </c>
      <c r="G42" s="289" t="s">
        <v>321</v>
      </c>
      <c r="H42" s="336">
        <v>2.88</v>
      </c>
      <c r="I42" s="337">
        <v>4.7</v>
      </c>
      <c r="J42" s="287">
        <v>17697</v>
      </c>
      <c r="K42" s="292">
        <f t="shared" si="1"/>
        <v>83175.90000000001</v>
      </c>
      <c r="L42" s="293">
        <f t="shared" si="22"/>
        <v>50967.36</v>
      </c>
      <c r="M42" s="295"/>
      <c r="N42" s="294">
        <v>5.41</v>
      </c>
      <c r="O42" s="295"/>
      <c r="P42" s="296">
        <f t="shared" si="11"/>
        <v>95740.77</v>
      </c>
      <c r="Q42" s="334">
        <v>9</v>
      </c>
      <c r="R42" s="338">
        <v>16</v>
      </c>
      <c r="S42" s="339"/>
      <c r="T42" s="298">
        <f t="shared" si="2"/>
        <v>25</v>
      </c>
      <c r="U42" s="299">
        <f t="shared" si="3"/>
        <v>0.5</v>
      </c>
      <c r="V42" s="300">
        <f t="shared" si="3"/>
        <v>0.8888888888888888</v>
      </c>
      <c r="W42" s="347">
        <f t="shared" si="3"/>
        <v>0</v>
      </c>
      <c r="X42" s="302">
        <f t="shared" si="3"/>
        <v>1.3888888888888888</v>
      </c>
      <c r="Y42" s="303">
        <f t="shared" si="4"/>
        <v>41587.950000000004</v>
      </c>
      <c r="Z42" s="295">
        <f t="shared" si="5"/>
        <v>73934.13333333333</v>
      </c>
      <c r="AA42" s="304">
        <f t="shared" si="6"/>
        <v>0</v>
      </c>
      <c r="AB42" s="305">
        <f t="shared" si="7"/>
        <v>115522.08333333334</v>
      </c>
      <c r="AC42" s="340"/>
      <c r="AD42" s="81"/>
      <c r="AE42" s="81"/>
      <c r="AF42" s="81"/>
      <c r="AG42" s="81"/>
      <c r="AH42" s="81"/>
      <c r="AI42" s="308">
        <f t="shared" si="12"/>
        <v>132973.29166666666</v>
      </c>
      <c r="AJ42" s="81">
        <v>7</v>
      </c>
      <c r="AK42" s="81">
        <v>25</v>
      </c>
      <c r="AL42" s="295">
        <f t="shared" si="27"/>
        <v>1720.5416666666665</v>
      </c>
      <c r="AM42" s="81">
        <v>20</v>
      </c>
      <c r="AN42" s="81">
        <v>25</v>
      </c>
      <c r="AO42" s="295">
        <f t="shared" si="28"/>
        <v>4915.833333333333</v>
      </c>
      <c r="AP42" s="300">
        <v>1</v>
      </c>
      <c r="AQ42" s="334">
        <v>30</v>
      </c>
      <c r="AR42" s="317">
        <f t="shared" si="31"/>
        <v>5309.1</v>
      </c>
      <c r="AS42" s="300">
        <v>1</v>
      </c>
      <c r="AT42" s="334">
        <v>20</v>
      </c>
      <c r="AU42" s="317">
        <f t="shared" si="29"/>
        <v>3539.4</v>
      </c>
      <c r="AV42" s="333"/>
      <c r="AW42" s="81"/>
      <c r="AX42" s="295">
        <f t="shared" si="32"/>
        <v>0</v>
      </c>
      <c r="AY42" s="300">
        <v>1.3888888888888888</v>
      </c>
      <c r="AZ42" s="276">
        <v>40</v>
      </c>
      <c r="BA42" s="310">
        <f t="shared" si="8"/>
        <v>9831.666666666664</v>
      </c>
      <c r="BB42" s="300">
        <v>1.3888888888888888</v>
      </c>
      <c r="BC42" s="341">
        <v>10</v>
      </c>
      <c r="BD42" s="313">
        <f t="shared" si="13"/>
        <v>11552.208333333336</v>
      </c>
      <c r="BE42" s="340"/>
      <c r="BF42" s="276">
        <f t="shared" si="14"/>
        <v>13297.329166666665</v>
      </c>
      <c r="BG42" s="295"/>
      <c r="BH42" s="300">
        <v>25</v>
      </c>
      <c r="BI42" s="315">
        <f t="shared" si="15"/>
        <v>1.3888888888888888</v>
      </c>
      <c r="BJ42" s="342">
        <v>115522.08333333334</v>
      </c>
      <c r="BK42" s="317">
        <f t="shared" si="16"/>
        <v>34656.625</v>
      </c>
      <c r="BL42" s="317">
        <f t="shared" si="17"/>
        <v>55405.53819444444</v>
      </c>
      <c r="BM42" s="333">
        <v>0</v>
      </c>
      <c r="BN42" s="81">
        <v>0</v>
      </c>
      <c r="BO42" s="295">
        <f t="shared" si="30"/>
        <v>0</v>
      </c>
      <c r="BP42" s="304"/>
      <c r="BQ42" s="321">
        <f t="shared" si="9"/>
        <v>71525.375</v>
      </c>
      <c r="BR42" s="322">
        <f t="shared" si="18"/>
        <v>94019.40902777776</v>
      </c>
      <c r="BS42" s="323">
        <f t="shared" si="10"/>
        <v>187047.45833333334</v>
      </c>
      <c r="BT42" s="324">
        <f t="shared" si="19"/>
        <v>226992.70069444441</v>
      </c>
      <c r="BU42" s="355">
        <f t="shared" si="20"/>
        <v>39945.24236111107</v>
      </c>
      <c r="BW42" s="327"/>
    </row>
    <row r="43" spans="1:75" ht="30" customHeight="1">
      <c r="A43" s="284">
        <v>20</v>
      </c>
      <c r="B43" s="286" t="s">
        <v>362</v>
      </c>
      <c r="C43" s="81" t="s">
        <v>39</v>
      </c>
      <c r="D43" s="77" t="s">
        <v>363</v>
      </c>
      <c r="E43" s="338" t="s">
        <v>364</v>
      </c>
      <c r="F43" s="350" t="s">
        <v>75</v>
      </c>
      <c r="G43" s="289" t="s">
        <v>323</v>
      </c>
      <c r="H43" s="336">
        <v>2.88</v>
      </c>
      <c r="I43" s="343">
        <v>3.41</v>
      </c>
      <c r="J43" s="287">
        <v>17697</v>
      </c>
      <c r="K43" s="292">
        <f t="shared" si="1"/>
        <v>60346.770000000004</v>
      </c>
      <c r="L43" s="293">
        <f t="shared" si="22"/>
        <v>50967.36</v>
      </c>
      <c r="M43" s="295"/>
      <c r="N43" s="294">
        <v>4.73</v>
      </c>
      <c r="O43" s="295"/>
      <c r="P43" s="296">
        <f t="shared" si="11"/>
        <v>83706.81000000001</v>
      </c>
      <c r="Q43" s="338">
        <v>2</v>
      </c>
      <c r="R43" s="338"/>
      <c r="S43" s="339"/>
      <c r="T43" s="298">
        <f t="shared" si="2"/>
        <v>2</v>
      </c>
      <c r="U43" s="299">
        <f t="shared" si="3"/>
        <v>0.1111111111111111</v>
      </c>
      <c r="V43" s="300">
        <f t="shared" si="3"/>
        <v>0</v>
      </c>
      <c r="W43" s="347">
        <f t="shared" si="3"/>
        <v>0</v>
      </c>
      <c r="X43" s="302">
        <f t="shared" si="3"/>
        <v>0.1111111111111111</v>
      </c>
      <c r="Y43" s="303">
        <f t="shared" si="4"/>
        <v>6705.196666666667</v>
      </c>
      <c r="Z43" s="295">
        <f t="shared" si="5"/>
        <v>0</v>
      </c>
      <c r="AA43" s="304">
        <f t="shared" si="6"/>
        <v>0</v>
      </c>
      <c r="AB43" s="305">
        <f t="shared" si="7"/>
        <v>6705.196666666667</v>
      </c>
      <c r="AC43" s="340"/>
      <c r="AD43" s="81"/>
      <c r="AE43" s="81"/>
      <c r="AF43" s="81"/>
      <c r="AG43" s="81"/>
      <c r="AH43" s="81"/>
      <c r="AI43" s="308">
        <f t="shared" si="12"/>
        <v>9300.756666666668</v>
      </c>
      <c r="AJ43" s="81">
        <v>2</v>
      </c>
      <c r="AK43" s="81">
        <v>20</v>
      </c>
      <c r="AL43" s="295">
        <f t="shared" si="27"/>
        <v>393.26666666666665</v>
      </c>
      <c r="AM43" s="81"/>
      <c r="AN43" s="81">
        <v>20</v>
      </c>
      <c r="AO43" s="295">
        <f t="shared" si="28"/>
        <v>0</v>
      </c>
      <c r="AP43" s="333"/>
      <c r="AQ43" s="81"/>
      <c r="AR43" s="295">
        <f t="shared" si="31"/>
        <v>0</v>
      </c>
      <c r="AS43" s="333"/>
      <c r="AT43" s="81"/>
      <c r="AU43" s="295">
        <f t="shared" si="29"/>
        <v>0</v>
      </c>
      <c r="AV43" s="333"/>
      <c r="AW43" s="81"/>
      <c r="AX43" s="295">
        <f>17697*AV43*AW43/100</f>
        <v>0</v>
      </c>
      <c r="AY43" s="300">
        <v>0.1111111111111111</v>
      </c>
      <c r="AZ43" s="276">
        <v>40</v>
      </c>
      <c r="BA43" s="310">
        <f t="shared" si="8"/>
        <v>786.5333333333333</v>
      </c>
      <c r="BB43" s="300">
        <v>0.1111111111111111</v>
      </c>
      <c r="BC43" s="357">
        <v>10</v>
      </c>
      <c r="BD43" s="313">
        <f t="shared" si="13"/>
        <v>670.5196666666667</v>
      </c>
      <c r="BE43" s="340"/>
      <c r="BF43" s="276">
        <f t="shared" si="14"/>
        <v>930.0756666666668</v>
      </c>
      <c r="BG43" s="295"/>
      <c r="BH43" s="300">
        <v>2</v>
      </c>
      <c r="BI43" s="315">
        <f t="shared" si="15"/>
        <v>0.1111111111111111</v>
      </c>
      <c r="BJ43" s="342">
        <v>6705.196666666667</v>
      </c>
      <c r="BK43" s="317">
        <f t="shared" si="16"/>
        <v>2011.559</v>
      </c>
      <c r="BL43" s="317">
        <f t="shared" si="17"/>
        <v>310.0252222222223</v>
      </c>
      <c r="BM43" s="333">
        <v>0</v>
      </c>
      <c r="BN43" s="81">
        <v>0</v>
      </c>
      <c r="BO43" s="295">
        <f t="shared" si="30"/>
        <v>0</v>
      </c>
      <c r="BP43" s="304"/>
      <c r="BQ43" s="321">
        <f t="shared" si="9"/>
        <v>3861.8786666666665</v>
      </c>
      <c r="BR43" s="322">
        <f t="shared" si="18"/>
        <v>2419.9008888888893</v>
      </c>
      <c r="BS43" s="323">
        <f t="shared" si="10"/>
        <v>10567.075333333334</v>
      </c>
      <c r="BT43" s="324">
        <f t="shared" si="19"/>
        <v>11720.657555555557</v>
      </c>
      <c r="BU43" s="355">
        <f t="shared" si="20"/>
        <v>1153.5822222222232</v>
      </c>
      <c r="BW43" s="327"/>
    </row>
    <row r="44" spans="1:75" ht="38.25" customHeight="1">
      <c r="A44" s="284">
        <v>21</v>
      </c>
      <c r="B44" s="286" t="s">
        <v>365</v>
      </c>
      <c r="C44" s="81" t="s">
        <v>39</v>
      </c>
      <c r="D44" s="77" t="s">
        <v>366</v>
      </c>
      <c r="E44" s="338" t="s">
        <v>148</v>
      </c>
      <c r="F44" s="350" t="s">
        <v>98</v>
      </c>
      <c r="G44" s="289" t="s">
        <v>315</v>
      </c>
      <c r="H44" s="336">
        <v>2.88</v>
      </c>
      <c r="I44" s="337">
        <v>4.3</v>
      </c>
      <c r="J44" s="287">
        <v>17697</v>
      </c>
      <c r="K44" s="292">
        <f t="shared" si="1"/>
        <v>76097.09999999999</v>
      </c>
      <c r="L44" s="293">
        <f t="shared" si="22"/>
        <v>50967.36</v>
      </c>
      <c r="M44" s="295"/>
      <c r="N44" s="294">
        <v>5.2</v>
      </c>
      <c r="O44" s="295"/>
      <c r="P44" s="296">
        <f t="shared" si="11"/>
        <v>92024.40000000001</v>
      </c>
      <c r="Q44" s="81"/>
      <c r="R44" s="338">
        <v>10</v>
      </c>
      <c r="S44" s="339"/>
      <c r="T44" s="298">
        <f t="shared" si="2"/>
        <v>10</v>
      </c>
      <c r="U44" s="299">
        <f t="shared" si="3"/>
        <v>0</v>
      </c>
      <c r="V44" s="300">
        <f t="shared" si="3"/>
        <v>0.5555555555555556</v>
      </c>
      <c r="W44" s="347">
        <f t="shared" si="3"/>
        <v>0</v>
      </c>
      <c r="X44" s="302">
        <f t="shared" si="3"/>
        <v>0.5555555555555556</v>
      </c>
      <c r="Y44" s="303">
        <f t="shared" si="4"/>
        <v>0</v>
      </c>
      <c r="Z44" s="295">
        <f t="shared" si="5"/>
        <v>42276.166666666664</v>
      </c>
      <c r="AA44" s="304">
        <f t="shared" si="6"/>
        <v>0</v>
      </c>
      <c r="AB44" s="305">
        <f t="shared" si="7"/>
        <v>42276.166666666664</v>
      </c>
      <c r="AC44" s="340"/>
      <c r="AD44" s="81"/>
      <c r="AE44" s="81"/>
      <c r="AF44" s="81"/>
      <c r="AG44" s="81"/>
      <c r="AH44" s="81"/>
      <c r="AI44" s="308">
        <f t="shared" si="12"/>
        <v>51124.66666666667</v>
      </c>
      <c r="AJ44" s="81"/>
      <c r="AK44" s="81"/>
      <c r="AL44" s="295">
        <f t="shared" si="27"/>
        <v>0</v>
      </c>
      <c r="AM44" s="81"/>
      <c r="AN44" s="81"/>
      <c r="AO44" s="295">
        <f t="shared" si="28"/>
        <v>0</v>
      </c>
      <c r="AP44" s="300">
        <v>1</v>
      </c>
      <c r="AQ44" s="334">
        <v>30</v>
      </c>
      <c r="AR44" s="317">
        <f t="shared" si="31"/>
        <v>5309.1</v>
      </c>
      <c r="AS44" s="333"/>
      <c r="AT44" s="81"/>
      <c r="AU44" s="295">
        <f t="shared" si="29"/>
        <v>0</v>
      </c>
      <c r="AV44" s="333"/>
      <c r="AW44" s="81"/>
      <c r="AX44" s="295">
        <f>17697*AV44*AW44/100</f>
        <v>0</v>
      </c>
      <c r="AY44" s="300">
        <v>0.5555555555555556</v>
      </c>
      <c r="AZ44" s="276">
        <v>40</v>
      </c>
      <c r="BA44" s="310">
        <f t="shared" si="8"/>
        <v>3932.6666666666674</v>
      </c>
      <c r="BB44" s="300">
        <v>0.5555555555555556</v>
      </c>
      <c r="BC44" s="341">
        <v>10</v>
      </c>
      <c r="BD44" s="313">
        <f t="shared" si="13"/>
        <v>4227.616666666667</v>
      </c>
      <c r="BE44" s="340"/>
      <c r="BF44" s="276">
        <f t="shared" si="14"/>
        <v>5112.466666666667</v>
      </c>
      <c r="BG44" s="295"/>
      <c r="BH44" s="300">
        <v>10</v>
      </c>
      <c r="BI44" s="315">
        <f t="shared" si="15"/>
        <v>0.5555555555555556</v>
      </c>
      <c r="BJ44" s="342">
        <v>42276.166666666664</v>
      </c>
      <c r="BK44" s="317">
        <f t="shared" si="16"/>
        <v>12682.849999999999</v>
      </c>
      <c r="BL44" s="317">
        <f t="shared" si="17"/>
        <v>8520.77777777778</v>
      </c>
      <c r="BM44" s="333">
        <v>0</v>
      </c>
      <c r="BN44" s="81">
        <v>0</v>
      </c>
      <c r="BO44" s="295">
        <f t="shared" si="30"/>
        <v>0</v>
      </c>
      <c r="BP44" s="304"/>
      <c r="BQ44" s="321">
        <f t="shared" si="9"/>
        <v>26152.233333333334</v>
      </c>
      <c r="BR44" s="322">
        <f t="shared" si="18"/>
        <v>22875.011111111115</v>
      </c>
      <c r="BS44" s="323">
        <f t="shared" si="10"/>
        <v>68428.4</v>
      </c>
      <c r="BT44" s="324">
        <f t="shared" si="19"/>
        <v>73999.67777777779</v>
      </c>
      <c r="BU44" s="355">
        <f t="shared" si="20"/>
        <v>5571.277777777796</v>
      </c>
      <c r="BW44" s="327"/>
    </row>
    <row r="45" spans="1:75" ht="38.25" customHeight="1">
      <c r="A45" s="284">
        <v>22</v>
      </c>
      <c r="B45" s="286" t="s">
        <v>367</v>
      </c>
      <c r="C45" s="334" t="s">
        <v>102</v>
      </c>
      <c r="D45" s="77" t="s">
        <v>147</v>
      </c>
      <c r="E45" s="338" t="s">
        <v>148</v>
      </c>
      <c r="F45" s="350" t="s">
        <v>75</v>
      </c>
      <c r="G45" s="289" t="s">
        <v>329</v>
      </c>
      <c r="H45" s="336"/>
      <c r="I45" s="343">
        <v>3.15</v>
      </c>
      <c r="J45" s="287">
        <v>17697</v>
      </c>
      <c r="K45" s="292">
        <f t="shared" si="1"/>
        <v>55745.549999999996</v>
      </c>
      <c r="L45" s="293"/>
      <c r="M45" s="295"/>
      <c r="N45" s="294">
        <v>3.73</v>
      </c>
      <c r="O45" s="295"/>
      <c r="P45" s="296">
        <f t="shared" si="11"/>
        <v>66009.81</v>
      </c>
      <c r="Q45" s="334">
        <v>8</v>
      </c>
      <c r="R45" s="338">
        <v>4</v>
      </c>
      <c r="S45" s="339"/>
      <c r="T45" s="298">
        <f t="shared" si="2"/>
        <v>12</v>
      </c>
      <c r="U45" s="299">
        <f aca="true" t="shared" si="33" ref="U45:W68">Q45/18</f>
        <v>0.4444444444444444</v>
      </c>
      <c r="V45" s="300">
        <f t="shared" si="33"/>
        <v>0.2222222222222222</v>
      </c>
      <c r="W45" s="301"/>
      <c r="X45" s="302">
        <f aca="true" t="shared" si="34" ref="X45:X68">T45/18</f>
        <v>0.6666666666666666</v>
      </c>
      <c r="Y45" s="303">
        <f t="shared" si="4"/>
        <v>24775.799999999996</v>
      </c>
      <c r="Z45" s="295">
        <f t="shared" si="5"/>
        <v>12387.899999999998</v>
      </c>
      <c r="AA45" s="304"/>
      <c r="AB45" s="305">
        <f t="shared" si="7"/>
        <v>37163.7</v>
      </c>
      <c r="AC45" s="340"/>
      <c r="AD45" s="81"/>
      <c r="AE45" s="81"/>
      <c r="AF45" s="81"/>
      <c r="AG45" s="81"/>
      <c r="AH45" s="81"/>
      <c r="AI45" s="308">
        <f t="shared" si="12"/>
        <v>44006.53999999999</v>
      </c>
      <c r="AJ45" s="81"/>
      <c r="AK45" s="81"/>
      <c r="AL45" s="295"/>
      <c r="AM45" s="81"/>
      <c r="AN45" s="81"/>
      <c r="AO45" s="295"/>
      <c r="AP45" s="333"/>
      <c r="AQ45" s="81"/>
      <c r="AR45" s="295"/>
      <c r="AS45" s="333"/>
      <c r="AT45" s="81"/>
      <c r="AU45" s="295"/>
      <c r="AV45" s="333"/>
      <c r="AW45" s="81"/>
      <c r="AX45" s="295"/>
      <c r="AY45" s="300">
        <v>0.6666666666666666</v>
      </c>
      <c r="AZ45" s="276">
        <v>40</v>
      </c>
      <c r="BA45" s="310">
        <f t="shared" si="8"/>
        <v>4719.2</v>
      </c>
      <c r="BB45" s="300">
        <v>0.6666666666666666</v>
      </c>
      <c r="BC45" s="341">
        <v>10</v>
      </c>
      <c r="BD45" s="313">
        <f t="shared" si="13"/>
        <v>3716.37</v>
      </c>
      <c r="BE45" s="340"/>
      <c r="BF45" s="276">
        <f t="shared" si="14"/>
        <v>4400.653999999999</v>
      </c>
      <c r="BG45" s="295"/>
      <c r="BH45" s="300">
        <v>12</v>
      </c>
      <c r="BI45" s="315">
        <f t="shared" si="15"/>
        <v>0.6666666666666666</v>
      </c>
      <c r="BJ45" s="342">
        <v>37163.7</v>
      </c>
      <c r="BK45" s="317">
        <f t="shared" si="16"/>
        <v>11149.109999999999</v>
      </c>
      <c r="BL45" s="317">
        <f t="shared" si="17"/>
        <v>8801.307999999997</v>
      </c>
      <c r="BM45" s="333"/>
      <c r="BN45" s="81"/>
      <c r="BO45" s="295"/>
      <c r="BP45" s="304"/>
      <c r="BQ45" s="321">
        <f t="shared" si="9"/>
        <v>19584.68</v>
      </c>
      <c r="BR45" s="322">
        <f t="shared" si="18"/>
        <v>17921.161999999997</v>
      </c>
      <c r="BS45" s="323">
        <f t="shared" si="10"/>
        <v>56748.38</v>
      </c>
      <c r="BT45" s="324">
        <f t="shared" si="19"/>
        <v>61927.70199999999</v>
      </c>
      <c r="BU45" s="355">
        <f t="shared" si="20"/>
        <v>5179.321999999993</v>
      </c>
      <c r="BW45" s="327"/>
    </row>
    <row r="46" spans="1:75" ht="36.75" customHeight="1">
      <c r="A46" s="284">
        <v>23</v>
      </c>
      <c r="B46" s="286" t="s">
        <v>312</v>
      </c>
      <c r="C46" s="81" t="s">
        <v>39</v>
      </c>
      <c r="D46" s="77" t="s">
        <v>368</v>
      </c>
      <c r="E46" s="338" t="s">
        <v>369</v>
      </c>
      <c r="F46" s="334" t="s">
        <v>98</v>
      </c>
      <c r="G46" s="289" t="s">
        <v>315</v>
      </c>
      <c r="H46" s="336">
        <v>2.78</v>
      </c>
      <c r="I46" s="359">
        <v>4.23</v>
      </c>
      <c r="J46" s="287">
        <v>17697</v>
      </c>
      <c r="K46" s="292">
        <f t="shared" si="1"/>
        <v>74858.31000000001</v>
      </c>
      <c r="L46" s="293">
        <f aca="true" t="shared" si="35" ref="L46:L58">J46*H46</f>
        <v>49197.659999999996</v>
      </c>
      <c r="M46" s="295"/>
      <c r="N46" s="294">
        <v>5.12</v>
      </c>
      <c r="O46" s="295"/>
      <c r="P46" s="296">
        <f t="shared" si="11"/>
        <v>90608.64</v>
      </c>
      <c r="Q46" s="338">
        <v>20</v>
      </c>
      <c r="R46" s="360">
        <v>4</v>
      </c>
      <c r="S46" s="345"/>
      <c r="T46" s="298">
        <f t="shared" si="2"/>
        <v>24</v>
      </c>
      <c r="U46" s="299">
        <f t="shared" si="33"/>
        <v>1.1111111111111112</v>
      </c>
      <c r="V46" s="300">
        <f t="shared" si="33"/>
        <v>0.2222222222222222</v>
      </c>
      <c r="W46" s="347">
        <f t="shared" si="33"/>
        <v>0</v>
      </c>
      <c r="X46" s="302">
        <f t="shared" si="34"/>
        <v>1.3333333333333333</v>
      </c>
      <c r="Y46" s="303">
        <f t="shared" si="4"/>
        <v>83175.90000000002</v>
      </c>
      <c r="Z46" s="295">
        <f t="shared" si="5"/>
        <v>16635.18</v>
      </c>
      <c r="AA46" s="304">
        <f aca="true" t="shared" si="36" ref="AA46:AA58">K46*W46</f>
        <v>0</v>
      </c>
      <c r="AB46" s="305">
        <f t="shared" si="7"/>
        <v>99811.08000000002</v>
      </c>
      <c r="AC46" s="340"/>
      <c r="AD46" s="81"/>
      <c r="AE46" s="81"/>
      <c r="AF46" s="81"/>
      <c r="AG46" s="81"/>
      <c r="AH46" s="81"/>
      <c r="AI46" s="308">
        <f t="shared" si="12"/>
        <v>120811.51999999999</v>
      </c>
      <c r="AJ46" s="81">
        <v>13</v>
      </c>
      <c r="AK46" s="81">
        <v>20</v>
      </c>
      <c r="AL46" s="295">
        <f>((17697/18)*AJ46)*AK46/100</f>
        <v>2556.233333333333</v>
      </c>
      <c r="AM46" s="81"/>
      <c r="AN46" s="81"/>
      <c r="AO46" s="295">
        <f>((17697/18)*AM46)*AN46/100</f>
        <v>0</v>
      </c>
      <c r="AP46" s="333">
        <v>0</v>
      </c>
      <c r="AQ46" s="81">
        <v>0</v>
      </c>
      <c r="AR46" s="295">
        <f>17697*AP46*AQ46/100</f>
        <v>0</v>
      </c>
      <c r="AS46" s="333"/>
      <c r="AT46" s="81"/>
      <c r="AU46" s="295">
        <f>17697*AS46*AT46/100</f>
        <v>0</v>
      </c>
      <c r="AV46" s="333"/>
      <c r="AW46" s="81"/>
      <c r="AX46" s="295">
        <f>17697*AV46*AW46/100</f>
        <v>0</v>
      </c>
      <c r="AY46" s="300">
        <v>1.3333333333333333</v>
      </c>
      <c r="AZ46" s="276">
        <v>40</v>
      </c>
      <c r="BA46" s="310">
        <f t="shared" si="8"/>
        <v>9438.4</v>
      </c>
      <c r="BB46" s="300">
        <v>1.3333333333333333</v>
      </c>
      <c r="BC46" s="341">
        <v>10</v>
      </c>
      <c r="BD46" s="313">
        <f t="shared" si="13"/>
        <v>9981.108000000002</v>
      </c>
      <c r="BE46" s="340"/>
      <c r="BF46" s="276">
        <f t="shared" si="14"/>
        <v>12081.152</v>
      </c>
      <c r="BG46" s="295"/>
      <c r="BH46" s="300">
        <v>24</v>
      </c>
      <c r="BI46" s="315">
        <f t="shared" si="15"/>
        <v>1.3333333333333333</v>
      </c>
      <c r="BJ46" s="342">
        <v>99811.08</v>
      </c>
      <c r="BK46" s="317">
        <f t="shared" si="16"/>
        <v>29943.324</v>
      </c>
      <c r="BL46" s="317">
        <f t="shared" si="17"/>
        <v>48324.607999999986</v>
      </c>
      <c r="BM46" s="333">
        <v>0</v>
      </c>
      <c r="BN46" s="81">
        <v>0</v>
      </c>
      <c r="BO46" s="295">
        <f>17697*BM46*BN46/100</f>
        <v>0</v>
      </c>
      <c r="BP46" s="304"/>
      <c r="BQ46" s="321">
        <f t="shared" si="9"/>
        <v>51919.06533333333</v>
      </c>
      <c r="BR46" s="322">
        <f t="shared" si="18"/>
        <v>72400.39333333331</v>
      </c>
      <c r="BS46" s="323">
        <f t="shared" si="10"/>
        <v>151730.14533333335</v>
      </c>
      <c r="BT46" s="324">
        <f t="shared" si="19"/>
        <v>193211.9133333333</v>
      </c>
      <c r="BU46" s="355">
        <f t="shared" si="20"/>
        <v>41481.76799999995</v>
      </c>
      <c r="BW46" s="327"/>
    </row>
    <row r="47" spans="1:75" ht="36.75" customHeight="1">
      <c r="A47" s="284">
        <v>24</v>
      </c>
      <c r="B47" s="285" t="s">
        <v>423</v>
      </c>
      <c r="C47" s="81" t="s">
        <v>39</v>
      </c>
      <c r="D47" s="77" t="s">
        <v>370</v>
      </c>
      <c r="E47" s="338" t="s">
        <v>371</v>
      </c>
      <c r="F47" s="334" t="s">
        <v>124</v>
      </c>
      <c r="G47" s="289" t="s">
        <v>320</v>
      </c>
      <c r="H47" s="336">
        <v>2.4</v>
      </c>
      <c r="I47" s="361">
        <v>3.85</v>
      </c>
      <c r="J47" s="287">
        <v>17697</v>
      </c>
      <c r="K47" s="292">
        <f t="shared" si="1"/>
        <v>68133.45</v>
      </c>
      <c r="L47" s="293">
        <f t="shared" si="35"/>
        <v>42472.799999999996</v>
      </c>
      <c r="M47" s="295"/>
      <c r="N47" s="294">
        <v>4.81</v>
      </c>
      <c r="O47" s="295"/>
      <c r="P47" s="296">
        <f t="shared" si="11"/>
        <v>85122.56999999999</v>
      </c>
      <c r="Q47" s="338">
        <v>0</v>
      </c>
      <c r="R47" s="338">
        <v>20</v>
      </c>
      <c r="S47" s="345"/>
      <c r="T47" s="298">
        <f t="shared" si="2"/>
        <v>20</v>
      </c>
      <c r="U47" s="299">
        <f t="shared" si="33"/>
        <v>0</v>
      </c>
      <c r="V47" s="300">
        <f t="shared" si="33"/>
        <v>1.1111111111111112</v>
      </c>
      <c r="W47" s="347">
        <f t="shared" si="33"/>
        <v>0</v>
      </c>
      <c r="X47" s="302">
        <f t="shared" si="34"/>
        <v>1.1111111111111112</v>
      </c>
      <c r="Y47" s="303">
        <f t="shared" si="4"/>
        <v>0</v>
      </c>
      <c r="Z47" s="295">
        <f t="shared" si="5"/>
        <v>75703.83333333333</v>
      </c>
      <c r="AA47" s="304">
        <f t="shared" si="36"/>
        <v>0</v>
      </c>
      <c r="AB47" s="305">
        <f t="shared" si="7"/>
        <v>75703.83333333333</v>
      </c>
      <c r="AC47" s="340"/>
      <c r="AD47" s="81"/>
      <c r="AE47" s="81"/>
      <c r="AF47" s="81"/>
      <c r="AG47" s="81"/>
      <c r="AH47" s="81"/>
      <c r="AI47" s="308">
        <f t="shared" si="12"/>
        <v>94580.63333333333</v>
      </c>
      <c r="AJ47" s="81"/>
      <c r="AK47" s="81"/>
      <c r="AL47" s="295"/>
      <c r="AM47" s="81">
        <v>20</v>
      </c>
      <c r="AN47" s="81">
        <v>20</v>
      </c>
      <c r="AO47" s="295">
        <f>((17697/18)*AM47)*AN47/100</f>
        <v>3932.666666666666</v>
      </c>
      <c r="AP47" s="333"/>
      <c r="AQ47" s="81"/>
      <c r="AR47" s="295"/>
      <c r="AS47" s="333"/>
      <c r="AT47" s="81"/>
      <c r="AU47" s="295"/>
      <c r="AV47" s="333"/>
      <c r="AW47" s="81"/>
      <c r="AX47" s="295"/>
      <c r="AY47" s="300">
        <v>1.1111111111111112</v>
      </c>
      <c r="AZ47" s="276">
        <v>40</v>
      </c>
      <c r="BA47" s="310">
        <f t="shared" si="8"/>
        <v>7865.333333333335</v>
      </c>
      <c r="BB47" s="300">
        <v>1.1111111111111112</v>
      </c>
      <c r="BC47" s="341">
        <v>10</v>
      </c>
      <c r="BD47" s="313">
        <f t="shared" si="13"/>
        <v>7570.383333333333</v>
      </c>
      <c r="BE47" s="340"/>
      <c r="BF47" s="276">
        <f t="shared" si="14"/>
        <v>9458.063333333332</v>
      </c>
      <c r="BG47" s="295"/>
      <c r="BH47" s="300">
        <v>20</v>
      </c>
      <c r="BI47" s="315">
        <f t="shared" si="15"/>
        <v>1.1111111111111112</v>
      </c>
      <c r="BJ47" s="342">
        <v>75703.83333333333</v>
      </c>
      <c r="BK47" s="317">
        <f t="shared" si="16"/>
        <v>22711.149999999998</v>
      </c>
      <c r="BL47" s="317">
        <f t="shared" si="17"/>
        <v>31526.87777777778</v>
      </c>
      <c r="BM47" s="333"/>
      <c r="BN47" s="81"/>
      <c r="BO47" s="295"/>
      <c r="BP47" s="304"/>
      <c r="BQ47" s="321">
        <f t="shared" si="9"/>
        <v>42079.533333333326</v>
      </c>
      <c r="BR47" s="322">
        <f t="shared" si="18"/>
        <v>52782.94111111111</v>
      </c>
      <c r="BS47" s="323">
        <f t="shared" si="10"/>
        <v>117783.36666666665</v>
      </c>
      <c r="BT47" s="324">
        <f t="shared" si="19"/>
        <v>147363.57444444444</v>
      </c>
      <c r="BU47" s="355">
        <f t="shared" si="20"/>
        <v>29580.20777777779</v>
      </c>
      <c r="BW47" s="327"/>
    </row>
    <row r="48" spans="1:75" ht="36.75" customHeight="1">
      <c r="A48" s="284">
        <v>25</v>
      </c>
      <c r="B48" s="286" t="s">
        <v>372</v>
      </c>
      <c r="C48" s="81" t="s">
        <v>39</v>
      </c>
      <c r="D48" s="77" t="s">
        <v>251</v>
      </c>
      <c r="E48" s="338" t="s">
        <v>373</v>
      </c>
      <c r="F48" s="350" t="s">
        <v>69</v>
      </c>
      <c r="G48" s="289" t="s">
        <v>321</v>
      </c>
      <c r="H48" s="336">
        <v>2.88</v>
      </c>
      <c r="I48" s="337">
        <v>4.7</v>
      </c>
      <c r="J48" s="287">
        <v>17697</v>
      </c>
      <c r="K48" s="292">
        <f t="shared" si="1"/>
        <v>83175.90000000001</v>
      </c>
      <c r="L48" s="293">
        <f t="shared" si="35"/>
        <v>50967.36</v>
      </c>
      <c r="M48" s="295"/>
      <c r="N48" s="294">
        <v>5.41</v>
      </c>
      <c r="O48" s="295"/>
      <c r="P48" s="296">
        <f t="shared" si="11"/>
        <v>95740.77</v>
      </c>
      <c r="Q48" s="338">
        <v>18</v>
      </c>
      <c r="R48" s="338">
        <v>10</v>
      </c>
      <c r="S48" s="345"/>
      <c r="T48" s="298">
        <f t="shared" si="2"/>
        <v>28</v>
      </c>
      <c r="U48" s="299">
        <f t="shared" si="33"/>
        <v>1</v>
      </c>
      <c r="V48" s="300">
        <f t="shared" si="33"/>
        <v>0.5555555555555556</v>
      </c>
      <c r="W48" s="347">
        <f t="shared" si="33"/>
        <v>0</v>
      </c>
      <c r="X48" s="302">
        <f t="shared" si="34"/>
        <v>1.5555555555555556</v>
      </c>
      <c r="Y48" s="303">
        <f t="shared" si="4"/>
        <v>83175.90000000001</v>
      </c>
      <c r="Z48" s="295">
        <f t="shared" si="5"/>
        <v>46208.83333333334</v>
      </c>
      <c r="AA48" s="304">
        <f t="shared" si="36"/>
        <v>0</v>
      </c>
      <c r="AB48" s="305">
        <f t="shared" si="7"/>
        <v>129384.73333333335</v>
      </c>
      <c r="AC48" s="340"/>
      <c r="AD48" s="81"/>
      <c r="AE48" s="81"/>
      <c r="AF48" s="81"/>
      <c r="AG48" s="81"/>
      <c r="AH48" s="81"/>
      <c r="AI48" s="308">
        <f t="shared" si="12"/>
        <v>148930.08666666667</v>
      </c>
      <c r="AJ48" s="81"/>
      <c r="AK48" s="81"/>
      <c r="AL48" s="295">
        <f>((17697/18)*AJ48)*AK48/100</f>
        <v>0</v>
      </c>
      <c r="AM48" s="81"/>
      <c r="AN48" s="81"/>
      <c r="AO48" s="295">
        <f>((17697/18)*AM48)*AN48/100</f>
        <v>0</v>
      </c>
      <c r="AP48" s="333"/>
      <c r="AQ48" s="81"/>
      <c r="AR48" s="295">
        <f>17697*AP48*AQ48/100</f>
        <v>0</v>
      </c>
      <c r="AS48" s="300">
        <v>1</v>
      </c>
      <c r="AT48" s="334">
        <v>20</v>
      </c>
      <c r="AU48" s="317">
        <f>17697*AS48*AT48/100</f>
        <v>3539.4</v>
      </c>
      <c r="AV48" s="333">
        <v>1</v>
      </c>
      <c r="AW48" s="334">
        <v>20</v>
      </c>
      <c r="AX48" s="295">
        <f>17697*AV48*AW48/100</f>
        <v>3539.4</v>
      </c>
      <c r="AY48" s="300">
        <v>1.5555555555555556</v>
      </c>
      <c r="AZ48" s="276">
        <v>40</v>
      </c>
      <c r="BA48" s="310">
        <f t="shared" si="8"/>
        <v>11011.466666666667</v>
      </c>
      <c r="BB48" s="300">
        <v>1.5555555555555556</v>
      </c>
      <c r="BC48" s="341">
        <v>10</v>
      </c>
      <c r="BD48" s="313">
        <f t="shared" si="13"/>
        <v>12938.473333333335</v>
      </c>
      <c r="BE48" s="340"/>
      <c r="BF48" s="276">
        <f t="shared" si="14"/>
        <v>14893.008666666667</v>
      </c>
      <c r="BG48" s="295"/>
      <c r="BH48" s="300">
        <v>28</v>
      </c>
      <c r="BI48" s="315">
        <f t="shared" si="15"/>
        <v>1.5555555555555556</v>
      </c>
      <c r="BJ48" s="362">
        <v>129384.73333333335</v>
      </c>
      <c r="BK48" s="317">
        <f t="shared" si="16"/>
        <v>38815.420000000006</v>
      </c>
      <c r="BL48" s="317">
        <f t="shared" si="17"/>
        <v>69500.70711111111</v>
      </c>
      <c r="BM48" s="333">
        <v>0</v>
      </c>
      <c r="BN48" s="81">
        <v>0</v>
      </c>
      <c r="BO48" s="295">
        <f>17697*BM48*BN48/100</f>
        <v>0</v>
      </c>
      <c r="BP48" s="304"/>
      <c r="BQ48" s="321">
        <f t="shared" si="9"/>
        <v>69844.16</v>
      </c>
      <c r="BR48" s="322">
        <f t="shared" si="18"/>
        <v>102483.98244444444</v>
      </c>
      <c r="BS48" s="323">
        <f t="shared" si="10"/>
        <v>199228.89333333337</v>
      </c>
      <c r="BT48" s="324">
        <f t="shared" si="19"/>
        <v>251414.0691111111</v>
      </c>
      <c r="BU48" s="355">
        <f t="shared" si="20"/>
        <v>52185.17577777774</v>
      </c>
      <c r="BW48" s="327"/>
    </row>
    <row r="49" spans="1:75" ht="39" customHeight="1">
      <c r="A49" s="284">
        <v>26</v>
      </c>
      <c r="B49" s="394" t="s">
        <v>374</v>
      </c>
      <c r="C49" s="395" t="s">
        <v>39</v>
      </c>
      <c r="D49" s="396" t="s">
        <v>375</v>
      </c>
      <c r="E49" s="397" t="s">
        <v>123</v>
      </c>
      <c r="F49" s="398" t="s">
        <v>124</v>
      </c>
      <c r="G49" s="289" t="s">
        <v>320</v>
      </c>
      <c r="H49" s="399">
        <v>2.68</v>
      </c>
      <c r="I49" s="400">
        <v>3.92</v>
      </c>
      <c r="J49" s="401">
        <v>17697</v>
      </c>
      <c r="K49" s="402">
        <f t="shared" si="1"/>
        <v>69372.24</v>
      </c>
      <c r="L49" s="403">
        <f t="shared" si="35"/>
        <v>47427.96000000001</v>
      </c>
      <c r="M49" s="404"/>
      <c r="N49" s="405">
        <v>4.9</v>
      </c>
      <c r="O49" s="404"/>
      <c r="P49" s="296">
        <f t="shared" si="11"/>
        <v>86715.3</v>
      </c>
      <c r="Q49" s="395">
        <v>6</v>
      </c>
      <c r="R49" s="406">
        <v>9</v>
      </c>
      <c r="S49" s="407"/>
      <c r="T49" s="298">
        <f t="shared" si="2"/>
        <v>15</v>
      </c>
      <c r="U49" s="299">
        <f t="shared" si="33"/>
        <v>0.3333333333333333</v>
      </c>
      <c r="V49" s="408">
        <f t="shared" si="33"/>
        <v>0.5</v>
      </c>
      <c r="W49" s="409">
        <f t="shared" si="33"/>
        <v>0</v>
      </c>
      <c r="X49" s="302">
        <f t="shared" si="34"/>
        <v>0.8333333333333334</v>
      </c>
      <c r="Y49" s="303">
        <f t="shared" si="4"/>
        <v>23124.08</v>
      </c>
      <c r="Z49" s="295">
        <f t="shared" si="5"/>
        <v>34686.12</v>
      </c>
      <c r="AA49" s="304">
        <f t="shared" si="36"/>
        <v>0</v>
      </c>
      <c r="AB49" s="305">
        <f t="shared" si="7"/>
        <v>57810.200000000004</v>
      </c>
      <c r="AC49" s="410"/>
      <c r="AD49" s="395"/>
      <c r="AE49" s="395"/>
      <c r="AF49" s="395"/>
      <c r="AG49" s="395"/>
      <c r="AH49" s="395"/>
      <c r="AI49" s="308">
        <f t="shared" si="12"/>
        <v>72262.75</v>
      </c>
      <c r="AJ49" s="395"/>
      <c r="AK49" s="395"/>
      <c r="AL49" s="404"/>
      <c r="AM49" s="395"/>
      <c r="AN49" s="395"/>
      <c r="AO49" s="370">
        <f>((17697/18)*AM49)*AN49/100</f>
        <v>0</v>
      </c>
      <c r="AP49" s="411"/>
      <c r="AQ49" s="395"/>
      <c r="AR49" s="404"/>
      <c r="AS49" s="408">
        <v>1</v>
      </c>
      <c r="AT49" s="412">
        <v>20</v>
      </c>
      <c r="AU49" s="390">
        <f>17697*AS49*AT49/100</f>
        <v>3539.4</v>
      </c>
      <c r="AV49" s="411"/>
      <c r="AW49" s="395"/>
      <c r="AX49" s="370">
        <f>17697*AV49*AW49/100</f>
        <v>0</v>
      </c>
      <c r="AY49" s="408">
        <v>0.8333333333333334</v>
      </c>
      <c r="AZ49" s="276">
        <v>40</v>
      </c>
      <c r="BA49" s="413">
        <f t="shared" si="8"/>
        <v>5899</v>
      </c>
      <c r="BB49" s="408">
        <v>0.8333333333333334</v>
      </c>
      <c r="BC49" s="414">
        <v>10</v>
      </c>
      <c r="BD49" s="313">
        <f t="shared" si="13"/>
        <v>5781.02</v>
      </c>
      <c r="BE49" s="410"/>
      <c r="BF49" s="276">
        <f t="shared" si="14"/>
        <v>7226.275</v>
      </c>
      <c r="BG49" s="404"/>
      <c r="BH49" s="408">
        <v>15</v>
      </c>
      <c r="BI49" s="315">
        <f t="shared" si="15"/>
        <v>0.8333333333333334</v>
      </c>
      <c r="BJ49" s="59">
        <v>57810.2</v>
      </c>
      <c r="BK49" s="317">
        <f t="shared" si="16"/>
        <v>17343.059999999998</v>
      </c>
      <c r="BL49" s="317">
        <f t="shared" si="17"/>
        <v>18065.6875</v>
      </c>
      <c r="BM49" s="408"/>
      <c r="BN49" s="412"/>
      <c r="BO49" s="392"/>
      <c r="BP49" s="393"/>
      <c r="BQ49" s="321">
        <f t="shared" si="9"/>
        <v>32562.479999999996</v>
      </c>
      <c r="BR49" s="322">
        <f t="shared" si="18"/>
        <v>34730.3625</v>
      </c>
      <c r="BS49" s="323">
        <f t="shared" si="10"/>
        <v>90372.68</v>
      </c>
      <c r="BT49" s="324">
        <f t="shared" si="19"/>
        <v>106993.1125</v>
      </c>
      <c r="BU49" s="355">
        <f t="shared" si="20"/>
        <v>16620.43250000001</v>
      </c>
      <c r="BW49" s="327"/>
    </row>
    <row r="50" spans="1:83" s="381" customFormat="1" ht="37.5" customHeight="1">
      <c r="A50" s="284">
        <v>27</v>
      </c>
      <c r="B50" s="382" t="s">
        <v>376</v>
      </c>
      <c r="C50" s="371" t="s">
        <v>39</v>
      </c>
      <c r="D50" s="415" t="s">
        <v>377</v>
      </c>
      <c r="E50" s="416" t="s">
        <v>378</v>
      </c>
      <c r="F50" s="378" t="s">
        <v>124</v>
      </c>
      <c r="G50" s="289" t="s">
        <v>320</v>
      </c>
      <c r="H50" s="366">
        <v>2.88</v>
      </c>
      <c r="I50" s="367">
        <v>4.7</v>
      </c>
      <c r="J50" s="368">
        <v>17697</v>
      </c>
      <c r="K50" s="292">
        <f t="shared" si="1"/>
        <v>83175.90000000001</v>
      </c>
      <c r="L50" s="369">
        <f t="shared" si="35"/>
        <v>50967.36</v>
      </c>
      <c r="M50" s="370"/>
      <c r="N50" s="417">
        <v>5.08</v>
      </c>
      <c r="O50" s="370"/>
      <c r="P50" s="296">
        <f t="shared" si="11"/>
        <v>89900.76</v>
      </c>
      <c r="Q50" s="363"/>
      <c r="R50" s="372">
        <v>24</v>
      </c>
      <c r="S50" s="377"/>
      <c r="T50" s="298">
        <f t="shared" si="2"/>
        <v>24</v>
      </c>
      <c r="U50" s="299">
        <f t="shared" si="33"/>
        <v>0</v>
      </c>
      <c r="V50" s="373">
        <f t="shared" si="33"/>
        <v>1.3333333333333333</v>
      </c>
      <c r="W50" s="409">
        <f t="shared" si="33"/>
        <v>0</v>
      </c>
      <c r="X50" s="302">
        <f t="shared" si="34"/>
        <v>1.3333333333333333</v>
      </c>
      <c r="Y50" s="303">
        <f t="shared" si="4"/>
        <v>0</v>
      </c>
      <c r="Z50" s="295">
        <f t="shared" si="5"/>
        <v>110901.20000000001</v>
      </c>
      <c r="AA50" s="304">
        <f t="shared" si="36"/>
        <v>0</v>
      </c>
      <c r="AB50" s="305">
        <f t="shared" si="7"/>
        <v>110901.20000000001</v>
      </c>
      <c r="AC50" s="374"/>
      <c r="AD50" s="371"/>
      <c r="AE50" s="371"/>
      <c r="AF50" s="371"/>
      <c r="AG50" s="371"/>
      <c r="AH50" s="371"/>
      <c r="AI50" s="308">
        <f t="shared" si="12"/>
        <v>119867.68</v>
      </c>
      <c r="AJ50" s="371"/>
      <c r="AK50" s="371"/>
      <c r="AL50" s="370"/>
      <c r="AM50" s="371">
        <v>20</v>
      </c>
      <c r="AN50" s="371">
        <v>20</v>
      </c>
      <c r="AO50" s="370">
        <f>((17697/18)*AM50)*AN50/100</f>
        <v>3932.666666666666</v>
      </c>
      <c r="AP50" s="375"/>
      <c r="AQ50" s="371"/>
      <c r="AR50" s="370"/>
      <c r="AS50" s="375"/>
      <c r="AT50" s="371"/>
      <c r="AU50" s="370"/>
      <c r="AV50" s="375"/>
      <c r="AW50" s="371"/>
      <c r="AX50" s="370"/>
      <c r="AY50" s="373">
        <v>1.3333333333333333</v>
      </c>
      <c r="AZ50" s="276">
        <v>40</v>
      </c>
      <c r="BA50" s="376">
        <f t="shared" si="8"/>
        <v>9438.4</v>
      </c>
      <c r="BB50" s="373">
        <v>1.3333333333333333</v>
      </c>
      <c r="BC50" s="377">
        <v>10</v>
      </c>
      <c r="BD50" s="313">
        <f t="shared" si="13"/>
        <v>11090.120000000003</v>
      </c>
      <c r="BE50" s="374"/>
      <c r="BF50" s="276">
        <f t="shared" si="14"/>
        <v>11986.767999999998</v>
      </c>
      <c r="BG50" s="370"/>
      <c r="BH50" s="373">
        <v>24</v>
      </c>
      <c r="BI50" s="315">
        <f t="shared" si="15"/>
        <v>1.3333333333333333</v>
      </c>
      <c r="BJ50" s="59">
        <v>110901.2</v>
      </c>
      <c r="BK50" s="317">
        <f t="shared" si="16"/>
        <v>33270.36</v>
      </c>
      <c r="BL50" s="317">
        <f t="shared" si="17"/>
        <v>47947.07199999999</v>
      </c>
      <c r="BM50" s="373"/>
      <c r="BN50" s="363"/>
      <c r="BO50" s="392"/>
      <c r="BP50" s="393"/>
      <c r="BQ50" s="321">
        <f t="shared" si="9"/>
        <v>57731.54666666667</v>
      </c>
      <c r="BR50" s="322">
        <f t="shared" si="18"/>
        <v>73304.90666666665</v>
      </c>
      <c r="BS50" s="323">
        <f t="shared" si="10"/>
        <v>168632.74666666667</v>
      </c>
      <c r="BT50" s="324">
        <f t="shared" si="19"/>
        <v>193172.58666666664</v>
      </c>
      <c r="BU50" s="355">
        <f t="shared" si="20"/>
        <v>24539.839999999967</v>
      </c>
      <c r="BV50" s="182"/>
      <c r="BW50" s="327"/>
      <c r="BX50" s="182"/>
      <c r="BY50" s="182"/>
      <c r="BZ50" s="182"/>
      <c r="CA50" s="182"/>
      <c r="CB50" s="182"/>
      <c r="CC50" s="182"/>
      <c r="CD50" s="182"/>
      <c r="CE50" s="182"/>
    </row>
    <row r="51" spans="1:75" ht="36" customHeight="1">
      <c r="A51" s="284">
        <v>28</v>
      </c>
      <c r="B51" s="419" t="s">
        <v>312</v>
      </c>
      <c r="C51" s="386" t="s">
        <v>39</v>
      </c>
      <c r="D51" s="420" t="s">
        <v>379</v>
      </c>
      <c r="E51" s="421" t="s">
        <v>380</v>
      </c>
      <c r="F51" s="386" t="s">
        <v>69</v>
      </c>
      <c r="G51" s="289" t="s">
        <v>321</v>
      </c>
      <c r="H51" s="383">
        <v>2.88</v>
      </c>
      <c r="I51" s="422">
        <v>4.7</v>
      </c>
      <c r="J51" s="384">
        <v>17697</v>
      </c>
      <c r="K51" s="292">
        <f t="shared" si="1"/>
        <v>83175.90000000001</v>
      </c>
      <c r="L51" s="423">
        <f t="shared" si="35"/>
        <v>50967.36</v>
      </c>
      <c r="M51" s="385"/>
      <c r="N51" s="424">
        <v>5.41</v>
      </c>
      <c r="O51" s="385"/>
      <c r="P51" s="296">
        <f t="shared" si="11"/>
        <v>95740.77</v>
      </c>
      <c r="Q51" s="387">
        <v>14</v>
      </c>
      <c r="R51" s="349">
        <v>12</v>
      </c>
      <c r="S51" s="425"/>
      <c r="T51" s="298">
        <f t="shared" si="2"/>
        <v>26</v>
      </c>
      <c r="U51" s="299">
        <f t="shared" si="33"/>
        <v>0.7777777777777778</v>
      </c>
      <c r="V51" s="348">
        <f t="shared" si="33"/>
        <v>0.6666666666666666</v>
      </c>
      <c r="W51" s="409">
        <f t="shared" si="33"/>
        <v>0</v>
      </c>
      <c r="X51" s="302">
        <f t="shared" si="34"/>
        <v>1.4444444444444444</v>
      </c>
      <c r="Y51" s="303">
        <f t="shared" si="4"/>
        <v>64692.366666666676</v>
      </c>
      <c r="Z51" s="295">
        <f t="shared" si="5"/>
        <v>55450.600000000006</v>
      </c>
      <c r="AA51" s="304">
        <f t="shared" si="36"/>
        <v>0</v>
      </c>
      <c r="AB51" s="305">
        <f t="shared" si="7"/>
        <v>120142.96666666667</v>
      </c>
      <c r="AC51" s="388"/>
      <c r="AD51" s="386"/>
      <c r="AE51" s="386"/>
      <c r="AF51" s="386"/>
      <c r="AG51" s="386"/>
      <c r="AH51" s="386"/>
      <c r="AI51" s="308">
        <f t="shared" si="12"/>
        <v>138292.22333333333</v>
      </c>
      <c r="AJ51" s="386">
        <v>8</v>
      </c>
      <c r="AK51" s="386">
        <v>20</v>
      </c>
      <c r="AL51" s="385">
        <f>((17697/18)*AJ51)*AK51/100</f>
        <v>1573.0666666666666</v>
      </c>
      <c r="AM51" s="386"/>
      <c r="AN51" s="386"/>
      <c r="AO51" s="385"/>
      <c r="AP51" s="389"/>
      <c r="AQ51" s="386"/>
      <c r="AR51" s="385">
        <f aca="true" t="shared" si="37" ref="AR51:AR58">17697*AP51*AQ51/100</f>
        <v>0</v>
      </c>
      <c r="AS51" s="389"/>
      <c r="AT51" s="386"/>
      <c r="AU51" s="385">
        <f>17697*AS51*AT51/100</f>
        <v>0</v>
      </c>
      <c r="AV51" s="389"/>
      <c r="AW51" s="386"/>
      <c r="AX51" s="385">
        <f>17697*AV51*AW51/100</f>
        <v>0</v>
      </c>
      <c r="AY51" s="348">
        <v>1.4444444444444444</v>
      </c>
      <c r="AZ51" s="276">
        <v>40</v>
      </c>
      <c r="BA51" s="426">
        <f t="shared" si="8"/>
        <v>10224.933333333332</v>
      </c>
      <c r="BB51" s="348">
        <v>1.4444444444444444</v>
      </c>
      <c r="BC51" s="391">
        <v>10</v>
      </c>
      <c r="BD51" s="313">
        <f t="shared" si="13"/>
        <v>12014.296666666669</v>
      </c>
      <c r="BE51" s="388"/>
      <c r="BF51" s="276">
        <f t="shared" si="14"/>
        <v>13829.222333333333</v>
      </c>
      <c r="BG51" s="385"/>
      <c r="BH51" s="348">
        <v>26</v>
      </c>
      <c r="BI51" s="315">
        <f t="shared" si="15"/>
        <v>1.4444444444444444</v>
      </c>
      <c r="BJ51" s="59">
        <v>120142.96666666667</v>
      </c>
      <c r="BK51" s="317">
        <f t="shared" si="16"/>
        <v>36042.89</v>
      </c>
      <c r="BL51" s="317">
        <f t="shared" si="17"/>
        <v>59926.6301111111</v>
      </c>
      <c r="BM51" s="389">
        <v>0</v>
      </c>
      <c r="BN51" s="386">
        <v>0</v>
      </c>
      <c r="BO51" s="392"/>
      <c r="BP51" s="393"/>
      <c r="BQ51" s="321">
        <f t="shared" si="9"/>
        <v>59855.18666666667</v>
      </c>
      <c r="BR51" s="322">
        <f t="shared" si="18"/>
        <v>85553.85244444443</v>
      </c>
      <c r="BS51" s="323">
        <f t="shared" si="10"/>
        <v>179998.15333333335</v>
      </c>
      <c r="BT51" s="324">
        <f t="shared" si="19"/>
        <v>223846.07577777776</v>
      </c>
      <c r="BU51" s="355">
        <f t="shared" si="20"/>
        <v>43847.92244444441</v>
      </c>
      <c r="BW51" s="327"/>
    </row>
    <row r="52" spans="1:75" ht="36.75" customHeight="1">
      <c r="A52" s="284">
        <v>29</v>
      </c>
      <c r="B52" s="427" t="s">
        <v>381</v>
      </c>
      <c r="C52" s="82" t="s">
        <v>39</v>
      </c>
      <c r="D52" s="83" t="s">
        <v>382</v>
      </c>
      <c r="E52" s="428" t="s">
        <v>383</v>
      </c>
      <c r="F52" s="429" t="s">
        <v>124</v>
      </c>
      <c r="G52" s="289" t="s">
        <v>320</v>
      </c>
      <c r="H52" s="430">
        <v>2.88</v>
      </c>
      <c r="I52" s="431">
        <v>4.13</v>
      </c>
      <c r="J52" s="307">
        <v>17697</v>
      </c>
      <c r="K52" s="292">
        <f t="shared" si="1"/>
        <v>73088.61</v>
      </c>
      <c r="L52" s="432">
        <f t="shared" si="35"/>
        <v>50967.36</v>
      </c>
      <c r="M52" s="433"/>
      <c r="N52" s="434">
        <v>5.16</v>
      </c>
      <c r="O52" s="433"/>
      <c r="P52" s="296">
        <f t="shared" si="11"/>
        <v>91316.52</v>
      </c>
      <c r="Q52" s="418">
        <v>12</v>
      </c>
      <c r="R52" s="428">
        <v>16</v>
      </c>
      <c r="S52" s="435"/>
      <c r="T52" s="298">
        <f t="shared" si="2"/>
        <v>28</v>
      </c>
      <c r="U52" s="299">
        <f t="shared" si="33"/>
        <v>0.6666666666666666</v>
      </c>
      <c r="V52" s="436">
        <f t="shared" si="33"/>
        <v>0.8888888888888888</v>
      </c>
      <c r="W52" s="437">
        <f t="shared" si="33"/>
        <v>0</v>
      </c>
      <c r="X52" s="302">
        <f t="shared" si="34"/>
        <v>1.5555555555555556</v>
      </c>
      <c r="Y52" s="303">
        <f t="shared" si="4"/>
        <v>48725.74</v>
      </c>
      <c r="Z52" s="295">
        <f t="shared" si="5"/>
        <v>64967.65333333333</v>
      </c>
      <c r="AA52" s="304">
        <f t="shared" si="36"/>
        <v>0</v>
      </c>
      <c r="AB52" s="305">
        <f t="shared" si="7"/>
        <v>113693.39333333333</v>
      </c>
      <c r="AC52" s="438"/>
      <c r="AD52" s="82"/>
      <c r="AE52" s="82"/>
      <c r="AF52" s="82"/>
      <c r="AG52" s="82"/>
      <c r="AH52" s="82"/>
      <c r="AI52" s="308">
        <f t="shared" si="12"/>
        <v>142047.92</v>
      </c>
      <c r="AJ52" s="82"/>
      <c r="AK52" s="82"/>
      <c r="AL52" s="433">
        <f>((17697/18)*AJ52)*AK52/100</f>
        <v>0</v>
      </c>
      <c r="AM52" s="82">
        <v>12</v>
      </c>
      <c r="AN52" s="82">
        <v>25</v>
      </c>
      <c r="AO52" s="433">
        <f aca="true" t="shared" si="38" ref="AO52:AO58">((17697/18)*AM52)*AN52/100</f>
        <v>2949.5</v>
      </c>
      <c r="AP52" s="436">
        <v>1</v>
      </c>
      <c r="AQ52" s="418">
        <v>30</v>
      </c>
      <c r="AR52" s="439">
        <f t="shared" si="37"/>
        <v>5309.1</v>
      </c>
      <c r="AS52" s="353">
        <v>0</v>
      </c>
      <c r="AT52" s="82">
        <v>0</v>
      </c>
      <c r="AU52" s="433">
        <f>17697*AS52*AT52/100</f>
        <v>0</v>
      </c>
      <c r="AV52" s="353"/>
      <c r="AW52" s="82"/>
      <c r="AX52" s="433"/>
      <c r="AY52" s="436">
        <v>1.5555555555555556</v>
      </c>
      <c r="AZ52" s="276">
        <v>40</v>
      </c>
      <c r="BA52" s="440">
        <f t="shared" si="8"/>
        <v>11011.466666666667</v>
      </c>
      <c r="BB52" s="353">
        <v>1.5555555555555556</v>
      </c>
      <c r="BC52" s="435">
        <v>10</v>
      </c>
      <c r="BD52" s="313">
        <f t="shared" si="13"/>
        <v>11369.339333333333</v>
      </c>
      <c r="BE52" s="438"/>
      <c r="BF52" s="276">
        <f t="shared" si="14"/>
        <v>14204.792000000001</v>
      </c>
      <c r="BG52" s="433"/>
      <c r="BH52" s="436">
        <v>28</v>
      </c>
      <c r="BI52" s="315">
        <f t="shared" si="15"/>
        <v>1.5555555555555556</v>
      </c>
      <c r="BJ52" s="59">
        <v>113693.39333333333</v>
      </c>
      <c r="BK52" s="317">
        <f t="shared" si="16"/>
        <v>34108.018</v>
      </c>
      <c r="BL52" s="317">
        <f t="shared" si="17"/>
        <v>66289.02933333334</v>
      </c>
      <c r="BM52" s="353">
        <v>0</v>
      </c>
      <c r="BN52" s="82">
        <v>0</v>
      </c>
      <c r="BO52" s="392"/>
      <c r="BP52" s="393"/>
      <c r="BQ52" s="321">
        <f t="shared" si="9"/>
        <v>64747.424</v>
      </c>
      <c r="BR52" s="322">
        <f t="shared" si="18"/>
        <v>99763.888</v>
      </c>
      <c r="BS52" s="323">
        <f t="shared" si="10"/>
        <v>178440.8173333333</v>
      </c>
      <c r="BT52" s="324">
        <f t="shared" si="19"/>
        <v>241811.80800000002</v>
      </c>
      <c r="BU52" s="355">
        <f t="shared" si="20"/>
        <v>63370.99066666671</v>
      </c>
      <c r="BW52" s="327"/>
    </row>
    <row r="53" spans="1:75" ht="35.25" customHeight="1">
      <c r="A53" s="284">
        <v>30</v>
      </c>
      <c r="B53" s="286" t="s">
        <v>324</v>
      </c>
      <c r="C53" s="82" t="s">
        <v>39</v>
      </c>
      <c r="D53" s="77" t="s">
        <v>144</v>
      </c>
      <c r="E53" s="338" t="s">
        <v>384</v>
      </c>
      <c r="F53" s="134" t="s">
        <v>98</v>
      </c>
      <c r="G53" s="289" t="s">
        <v>100</v>
      </c>
      <c r="H53" s="336">
        <v>2.29</v>
      </c>
      <c r="I53" s="337">
        <v>4.3</v>
      </c>
      <c r="J53" s="287">
        <v>17697</v>
      </c>
      <c r="K53" s="292">
        <f t="shared" si="1"/>
        <v>76097.09999999999</v>
      </c>
      <c r="L53" s="293">
        <f t="shared" si="35"/>
        <v>40526.13</v>
      </c>
      <c r="M53" s="295"/>
      <c r="N53" s="294">
        <v>5.2</v>
      </c>
      <c r="O53" s="295"/>
      <c r="P53" s="296">
        <f t="shared" si="11"/>
        <v>92024.40000000001</v>
      </c>
      <c r="Q53" s="334"/>
      <c r="R53" s="338">
        <v>24</v>
      </c>
      <c r="S53" s="341"/>
      <c r="T53" s="298">
        <f t="shared" si="2"/>
        <v>24</v>
      </c>
      <c r="U53" s="299">
        <f t="shared" si="33"/>
        <v>0</v>
      </c>
      <c r="V53" s="300">
        <f t="shared" si="33"/>
        <v>1.3333333333333333</v>
      </c>
      <c r="W53" s="347">
        <f t="shared" si="33"/>
        <v>0</v>
      </c>
      <c r="X53" s="302">
        <f t="shared" si="34"/>
        <v>1.3333333333333333</v>
      </c>
      <c r="Y53" s="303">
        <f t="shared" si="4"/>
        <v>0</v>
      </c>
      <c r="Z53" s="295">
        <f t="shared" si="5"/>
        <v>101462.79999999999</v>
      </c>
      <c r="AA53" s="304">
        <f t="shared" si="36"/>
        <v>0</v>
      </c>
      <c r="AB53" s="305">
        <f t="shared" si="7"/>
        <v>101462.79999999999</v>
      </c>
      <c r="AC53" s="340"/>
      <c r="AD53" s="81"/>
      <c r="AE53" s="81"/>
      <c r="AF53" s="81"/>
      <c r="AG53" s="81"/>
      <c r="AH53" s="81"/>
      <c r="AI53" s="308">
        <f t="shared" si="12"/>
        <v>122699.20000000001</v>
      </c>
      <c r="AJ53" s="81"/>
      <c r="AK53" s="81"/>
      <c r="AL53" s="295">
        <f>((17697/18)*AJ53)*AK53/100</f>
        <v>0</v>
      </c>
      <c r="AM53" s="81"/>
      <c r="AN53" s="81"/>
      <c r="AO53" s="295">
        <f t="shared" si="38"/>
        <v>0</v>
      </c>
      <c r="AP53" s="333"/>
      <c r="AQ53" s="81"/>
      <c r="AR53" s="295">
        <f t="shared" si="37"/>
        <v>0</v>
      </c>
      <c r="AS53" s="408">
        <v>1</v>
      </c>
      <c r="AT53" s="412">
        <v>20</v>
      </c>
      <c r="AU53" s="317">
        <f>17697*AS53*AT53/100</f>
        <v>3539.4</v>
      </c>
      <c r="AV53" s="333"/>
      <c r="AW53" s="81"/>
      <c r="AX53" s="295">
        <f>17697*AV53*AW53/100</f>
        <v>0</v>
      </c>
      <c r="AY53" s="300">
        <v>1.3333333333333333</v>
      </c>
      <c r="AZ53" s="276">
        <v>40</v>
      </c>
      <c r="BA53" s="310">
        <f t="shared" si="8"/>
        <v>9438.4</v>
      </c>
      <c r="BB53" s="300">
        <v>1.3333333333333333</v>
      </c>
      <c r="BC53" s="341">
        <v>10</v>
      </c>
      <c r="BD53" s="313">
        <f t="shared" si="13"/>
        <v>10146.279999999999</v>
      </c>
      <c r="BE53" s="340"/>
      <c r="BF53" s="276">
        <f t="shared" si="14"/>
        <v>12269.92</v>
      </c>
      <c r="BG53" s="295"/>
      <c r="BH53" s="300">
        <v>24</v>
      </c>
      <c r="BI53" s="315">
        <f t="shared" si="15"/>
        <v>1.3333333333333333</v>
      </c>
      <c r="BJ53" s="59">
        <v>101462.8</v>
      </c>
      <c r="BK53" s="317">
        <f t="shared" si="16"/>
        <v>30438.84</v>
      </c>
      <c r="BL53" s="317">
        <f t="shared" si="17"/>
        <v>49079.68</v>
      </c>
      <c r="BM53" s="333">
        <v>0</v>
      </c>
      <c r="BN53" s="81">
        <v>0</v>
      </c>
      <c r="BO53" s="392"/>
      <c r="BP53" s="393"/>
      <c r="BQ53" s="321">
        <f t="shared" si="9"/>
        <v>53562.92</v>
      </c>
      <c r="BR53" s="322">
        <f t="shared" si="18"/>
        <v>74327.4</v>
      </c>
      <c r="BS53" s="323">
        <f t="shared" si="10"/>
        <v>155025.71999999997</v>
      </c>
      <c r="BT53" s="324">
        <f t="shared" si="19"/>
        <v>197026.6</v>
      </c>
      <c r="BU53" s="355">
        <f t="shared" si="20"/>
        <v>42000.880000000034</v>
      </c>
      <c r="BW53" s="327"/>
    </row>
    <row r="54" spans="1:75" ht="35.25" customHeight="1">
      <c r="A54" s="284">
        <v>31</v>
      </c>
      <c r="B54" s="286" t="s">
        <v>385</v>
      </c>
      <c r="C54" s="81" t="s">
        <v>39</v>
      </c>
      <c r="D54" s="77" t="s">
        <v>386</v>
      </c>
      <c r="E54" s="338" t="s">
        <v>387</v>
      </c>
      <c r="F54" s="81" t="s">
        <v>124</v>
      </c>
      <c r="G54" s="289" t="s">
        <v>320</v>
      </c>
      <c r="H54" s="336">
        <v>2.78</v>
      </c>
      <c r="I54" s="337">
        <v>3.99</v>
      </c>
      <c r="J54" s="287">
        <v>17697</v>
      </c>
      <c r="K54" s="292">
        <f t="shared" si="1"/>
        <v>70611.03</v>
      </c>
      <c r="L54" s="293">
        <f t="shared" si="35"/>
        <v>49197.659999999996</v>
      </c>
      <c r="M54" s="295"/>
      <c r="N54" s="294">
        <v>5.08</v>
      </c>
      <c r="O54" s="295"/>
      <c r="P54" s="296">
        <f t="shared" si="11"/>
        <v>89900.76</v>
      </c>
      <c r="Q54" s="338">
        <v>14</v>
      </c>
      <c r="R54" s="334">
        <v>16</v>
      </c>
      <c r="S54" s="345"/>
      <c r="T54" s="298">
        <f t="shared" si="2"/>
        <v>30</v>
      </c>
      <c r="U54" s="299">
        <f t="shared" si="33"/>
        <v>0.7777777777777778</v>
      </c>
      <c r="V54" s="300">
        <f t="shared" si="33"/>
        <v>0.8888888888888888</v>
      </c>
      <c r="W54" s="347">
        <f t="shared" si="33"/>
        <v>0</v>
      </c>
      <c r="X54" s="302">
        <f t="shared" si="34"/>
        <v>1.6666666666666667</v>
      </c>
      <c r="Y54" s="303">
        <f t="shared" si="4"/>
        <v>54919.69</v>
      </c>
      <c r="Z54" s="295">
        <f t="shared" si="5"/>
        <v>62765.35999999999</v>
      </c>
      <c r="AA54" s="304">
        <f t="shared" si="36"/>
        <v>0</v>
      </c>
      <c r="AB54" s="305">
        <f t="shared" si="7"/>
        <v>117685.04999999999</v>
      </c>
      <c r="AC54" s="340"/>
      <c r="AD54" s="81"/>
      <c r="AE54" s="81"/>
      <c r="AF54" s="81"/>
      <c r="AG54" s="81"/>
      <c r="AH54" s="81"/>
      <c r="AI54" s="308">
        <f t="shared" si="12"/>
        <v>149834.6</v>
      </c>
      <c r="AJ54" s="81"/>
      <c r="AK54" s="81">
        <v>20</v>
      </c>
      <c r="AL54" s="295">
        <f>((17697/18)*AJ54)*AK54/100</f>
        <v>0</v>
      </c>
      <c r="AM54" s="81">
        <v>11</v>
      </c>
      <c r="AN54" s="81">
        <v>20</v>
      </c>
      <c r="AO54" s="295">
        <f t="shared" si="38"/>
        <v>2162.9666666666662</v>
      </c>
      <c r="AP54" s="333"/>
      <c r="AQ54" s="81"/>
      <c r="AR54" s="295">
        <f t="shared" si="37"/>
        <v>0</v>
      </c>
      <c r="AS54" s="333"/>
      <c r="AT54" s="81"/>
      <c r="AU54" s="295">
        <f>17697*AS54*AT54/100</f>
        <v>0</v>
      </c>
      <c r="AV54" s="333"/>
      <c r="AW54" s="81"/>
      <c r="AX54" s="295">
        <f>17697*AV54*AW54/100</f>
        <v>0</v>
      </c>
      <c r="AY54" s="300">
        <v>1.6666666666666667</v>
      </c>
      <c r="AZ54" s="276">
        <v>40</v>
      </c>
      <c r="BA54" s="310">
        <f t="shared" si="8"/>
        <v>11798</v>
      </c>
      <c r="BB54" s="300">
        <v>1.6666666666666667</v>
      </c>
      <c r="BC54" s="341">
        <v>10</v>
      </c>
      <c r="BD54" s="313">
        <f t="shared" si="13"/>
        <v>11768.505</v>
      </c>
      <c r="BE54" s="340"/>
      <c r="BF54" s="276">
        <f t="shared" si="14"/>
        <v>14983.46</v>
      </c>
      <c r="BG54" s="295"/>
      <c r="BH54" s="300">
        <v>30</v>
      </c>
      <c r="BI54" s="315">
        <f t="shared" si="15"/>
        <v>1.6666666666666667</v>
      </c>
      <c r="BJ54" s="441">
        <v>117685.05</v>
      </c>
      <c r="BK54" s="317">
        <f t="shared" si="16"/>
        <v>35305.515</v>
      </c>
      <c r="BL54" s="317">
        <f t="shared" si="17"/>
        <v>74917.3</v>
      </c>
      <c r="BM54" s="333">
        <v>0</v>
      </c>
      <c r="BN54" s="81">
        <v>0</v>
      </c>
      <c r="BO54" s="392"/>
      <c r="BP54" s="393"/>
      <c r="BQ54" s="321">
        <f t="shared" si="9"/>
        <v>61034.986666666664</v>
      </c>
      <c r="BR54" s="322">
        <f t="shared" si="18"/>
        <v>103861.72666666667</v>
      </c>
      <c r="BS54" s="323">
        <f t="shared" si="10"/>
        <v>178720.03666666665</v>
      </c>
      <c r="BT54" s="324">
        <f t="shared" si="19"/>
        <v>253696.32666666666</v>
      </c>
      <c r="BU54" s="355">
        <f t="shared" si="20"/>
        <v>74976.29000000001</v>
      </c>
      <c r="BW54" s="327"/>
    </row>
    <row r="55" spans="1:75" ht="35.25" customHeight="1">
      <c r="A55" s="284">
        <v>32</v>
      </c>
      <c r="B55" s="286" t="s">
        <v>388</v>
      </c>
      <c r="C55" s="81" t="s">
        <v>39</v>
      </c>
      <c r="D55" s="77" t="s">
        <v>389</v>
      </c>
      <c r="E55" s="338" t="s">
        <v>390</v>
      </c>
      <c r="F55" s="81" t="s">
        <v>75</v>
      </c>
      <c r="G55" s="289" t="s">
        <v>128</v>
      </c>
      <c r="H55" s="336">
        <v>2.88</v>
      </c>
      <c r="I55" s="343">
        <v>3.51</v>
      </c>
      <c r="J55" s="287">
        <v>17697</v>
      </c>
      <c r="K55" s="292">
        <f t="shared" si="1"/>
        <v>62116.469999999994</v>
      </c>
      <c r="L55" s="293">
        <f t="shared" si="35"/>
        <v>50967.36</v>
      </c>
      <c r="M55" s="295"/>
      <c r="N55" s="294">
        <v>4.49</v>
      </c>
      <c r="O55" s="295"/>
      <c r="P55" s="296">
        <f t="shared" si="11"/>
        <v>79459.53</v>
      </c>
      <c r="Q55" s="334"/>
      <c r="R55" s="338">
        <v>24</v>
      </c>
      <c r="S55" s="345"/>
      <c r="T55" s="298">
        <f t="shared" si="2"/>
        <v>24</v>
      </c>
      <c r="U55" s="299">
        <f t="shared" si="33"/>
        <v>0</v>
      </c>
      <c r="V55" s="300">
        <f t="shared" si="33"/>
        <v>1.3333333333333333</v>
      </c>
      <c r="W55" s="347">
        <f t="shared" si="33"/>
        <v>0</v>
      </c>
      <c r="X55" s="302">
        <f t="shared" si="34"/>
        <v>1.3333333333333333</v>
      </c>
      <c r="Y55" s="303">
        <f t="shared" si="4"/>
        <v>0</v>
      </c>
      <c r="Z55" s="295">
        <f t="shared" si="5"/>
        <v>82821.95999999999</v>
      </c>
      <c r="AA55" s="304">
        <f t="shared" si="36"/>
        <v>0</v>
      </c>
      <c r="AB55" s="305">
        <f t="shared" si="7"/>
        <v>82821.95999999999</v>
      </c>
      <c r="AC55" s="340"/>
      <c r="AD55" s="81"/>
      <c r="AE55" s="81"/>
      <c r="AF55" s="81"/>
      <c r="AG55" s="81"/>
      <c r="AH55" s="81"/>
      <c r="AI55" s="308">
        <f t="shared" si="12"/>
        <v>105946.04</v>
      </c>
      <c r="AJ55" s="81"/>
      <c r="AK55" s="81"/>
      <c r="AL55" s="295"/>
      <c r="AM55" s="81">
        <v>16</v>
      </c>
      <c r="AN55" s="81">
        <v>25</v>
      </c>
      <c r="AO55" s="295">
        <f t="shared" si="38"/>
        <v>3932.666666666666</v>
      </c>
      <c r="AP55" s="300">
        <v>1</v>
      </c>
      <c r="AQ55" s="334">
        <v>30</v>
      </c>
      <c r="AR55" s="317">
        <f t="shared" si="37"/>
        <v>5309.1</v>
      </c>
      <c r="AS55" s="333"/>
      <c r="AT55" s="81"/>
      <c r="AU55" s="295"/>
      <c r="AV55" s="333"/>
      <c r="AW55" s="81"/>
      <c r="AX55" s="295"/>
      <c r="AY55" s="300">
        <v>1.3333333333333333</v>
      </c>
      <c r="AZ55" s="276">
        <v>40</v>
      </c>
      <c r="BA55" s="310">
        <f t="shared" si="8"/>
        <v>9438.4</v>
      </c>
      <c r="BB55" s="300">
        <v>1.3333333333333333</v>
      </c>
      <c r="BC55" s="341">
        <v>10</v>
      </c>
      <c r="BD55" s="313">
        <f t="shared" si="13"/>
        <v>8282.196</v>
      </c>
      <c r="BE55" s="340"/>
      <c r="BF55" s="276">
        <f t="shared" si="14"/>
        <v>10594.604</v>
      </c>
      <c r="BG55" s="295"/>
      <c r="BH55" s="300">
        <v>24</v>
      </c>
      <c r="BI55" s="315">
        <f t="shared" si="15"/>
        <v>1.3333333333333333</v>
      </c>
      <c r="BJ55" s="342">
        <v>82821.96</v>
      </c>
      <c r="BK55" s="317">
        <f t="shared" si="16"/>
        <v>24846.588</v>
      </c>
      <c r="BL55" s="317">
        <f t="shared" si="17"/>
        <v>42378.416</v>
      </c>
      <c r="BM55" s="318">
        <v>0</v>
      </c>
      <c r="BN55" s="350">
        <v>0</v>
      </c>
      <c r="BO55" s="379">
        <v>0</v>
      </c>
      <c r="BP55" s="380"/>
      <c r="BQ55" s="321">
        <f t="shared" si="9"/>
        <v>51808.95066666666</v>
      </c>
      <c r="BR55" s="322">
        <f t="shared" si="18"/>
        <v>71653.18666666666</v>
      </c>
      <c r="BS55" s="323">
        <f t="shared" si="10"/>
        <v>134630.91066666663</v>
      </c>
      <c r="BT55" s="324">
        <f t="shared" si="19"/>
        <v>177599.22666666665</v>
      </c>
      <c r="BU55" s="355">
        <f t="shared" si="20"/>
        <v>42968.31600000002</v>
      </c>
      <c r="BW55" s="327"/>
    </row>
    <row r="56" spans="1:75" ht="36.75" customHeight="1">
      <c r="A56" s="284">
        <v>33</v>
      </c>
      <c r="B56" s="286" t="s">
        <v>326</v>
      </c>
      <c r="C56" s="81" t="s">
        <v>39</v>
      </c>
      <c r="D56" s="77" t="s">
        <v>139</v>
      </c>
      <c r="E56" s="338" t="s">
        <v>140</v>
      </c>
      <c r="F56" s="81" t="s">
        <v>75</v>
      </c>
      <c r="G56" s="289" t="s">
        <v>128</v>
      </c>
      <c r="H56" s="336">
        <v>2.88</v>
      </c>
      <c r="I56" s="343">
        <v>3.51</v>
      </c>
      <c r="J56" s="287">
        <v>17697</v>
      </c>
      <c r="K56" s="292">
        <f t="shared" si="1"/>
        <v>62116.469999999994</v>
      </c>
      <c r="L56" s="293">
        <f t="shared" si="35"/>
        <v>50967.36</v>
      </c>
      <c r="M56" s="295"/>
      <c r="N56" s="294">
        <v>4.49</v>
      </c>
      <c r="O56" s="295"/>
      <c r="P56" s="296">
        <f t="shared" si="11"/>
        <v>79459.53</v>
      </c>
      <c r="Q56" s="338">
        <v>8</v>
      </c>
      <c r="R56" s="338">
        <v>15</v>
      </c>
      <c r="S56" s="341"/>
      <c r="T56" s="298">
        <f t="shared" si="2"/>
        <v>23</v>
      </c>
      <c r="U56" s="299">
        <f t="shared" si="33"/>
        <v>0.4444444444444444</v>
      </c>
      <c r="V56" s="300">
        <f t="shared" si="33"/>
        <v>0.8333333333333334</v>
      </c>
      <c r="W56" s="347">
        <f t="shared" si="33"/>
        <v>0</v>
      </c>
      <c r="X56" s="302">
        <f t="shared" si="34"/>
        <v>1.2777777777777777</v>
      </c>
      <c r="Y56" s="303">
        <f t="shared" si="4"/>
        <v>27607.319999999996</v>
      </c>
      <c r="Z56" s="295">
        <f t="shared" si="5"/>
        <v>51763.725</v>
      </c>
      <c r="AA56" s="304">
        <f t="shared" si="36"/>
        <v>0</v>
      </c>
      <c r="AB56" s="305">
        <f t="shared" si="7"/>
        <v>79371.045</v>
      </c>
      <c r="AC56" s="340"/>
      <c r="AD56" s="81"/>
      <c r="AE56" s="81"/>
      <c r="AF56" s="81"/>
      <c r="AG56" s="81"/>
      <c r="AH56" s="81"/>
      <c r="AI56" s="308">
        <f t="shared" si="12"/>
        <v>101531.62166666666</v>
      </c>
      <c r="AJ56" s="81"/>
      <c r="AK56" s="81"/>
      <c r="AL56" s="295">
        <f>((17697/18)*AJ56)*AK56/100</f>
        <v>0</v>
      </c>
      <c r="AM56" s="81"/>
      <c r="AN56" s="81"/>
      <c r="AO56" s="295">
        <f t="shared" si="38"/>
        <v>0</v>
      </c>
      <c r="AP56" s="333"/>
      <c r="AQ56" s="81"/>
      <c r="AR56" s="295">
        <f t="shared" si="37"/>
        <v>0</v>
      </c>
      <c r="AS56" s="333"/>
      <c r="AT56" s="81"/>
      <c r="AU56" s="295">
        <f>17697*AS56*AT56/100</f>
        <v>0</v>
      </c>
      <c r="AV56" s="333"/>
      <c r="AW56" s="81"/>
      <c r="AX56" s="295">
        <f>17697*AV56*AW56/100</f>
        <v>0</v>
      </c>
      <c r="AY56" s="300">
        <v>1.2777777777777777</v>
      </c>
      <c r="AZ56" s="276">
        <v>40</v>
      </c>
      <c r="BA56" s="310">
        <f t="shared" si="8"/>
        <v>9045.133333333333</v>
      </c>
      <c r="BB56" s="300">
        <v>1.2777777777777777</v>
      </c>
      <c r="BC56" s="341">
        <v>10</v>
      </c>
      <c r="BD56" s="313">
        <f t="shared" si="13"/>
        <v>7937.1045</v>
      </c>
      <c r="BE56" s="340"/>
      <c r="BF56" s="276">
        <f t="shared" si="14"/>
        <v>10153.162166666665</v>
      </c>
      <c r="BG56" s="295"/>
      <c r="BH56" s="300">
        <v>23</v>
      </c>
      <c r="BI56" s="315">
        <f t="shared" si="15"/>
        <v>1.2777777777777777</v>
      </c>
      <c r="BJ56" s="342">
        <v>79371.045</v>
      </c>
      <c r="BK56" s="317">
        <f t="shared" si="16"/>
        <v>23811.3135</v>
      </c>
      <c r="BL56" s="317">
        <f t="shared" si="17"/>
        <v>38920.45497222222</v>
      </c>
      <c r="BM56" s="333">
        <v>0</v>
      </c>
      <c r="BN56" s="81">
        <v>0</v>
      </c>
      <c r="BO56" s="295">
        <f>17697*BM56*BN56/100</f>
        <v>0</v>
      </c>
      <c r="BP56" s="304"/>
      <c r="BQ56" s="321">
        <f t="shared" si="9"/>
        <v>40793.55133333334</v>
      </c>
      <c r="BR56" s="322">
        <f t="shared" si="18"/>
        <v>58118.75047222222</v>
      </c>
      <c r="BS56" s="323">
        <f t="shared" si="10"/>
        <v>120164.59633333333</v>
      </c>
      <c r="BT56" s="324">
        <f t="shared" si="19"/>
        <v>159650.37213888887</v>
      </c>
      <c r="BU56" s="355">
        <f t="shared" si="20"/>
        <v>39485.77580555553</v>
      </c>
      <c r="BW56" s="327"/>
    </row>
    <row r="57" spans="1:75" ht="28.5" customHeight="1">
      <c r="A57" s="284">
        <v>34</v>
      </c>
      <c r="B57" s="286" t="s">
        <v>326</v>
      </c>
      <c r="C57" s="81" t="s">
        <v>39</v>
      </c>
      <c r="D57" s="77" t="s">
        <v>391</v>
      </c>
      <c r="E57" s="338" t="s">
        <v>392</v>
      </c>
      <c r="F57" s="77" t="s">
        <v>124</v>
      </c>
      <c r="G57" s="289" t="s">
        <v>320</v>
      </c>
      <c r="H57" s="336">
        <v>2.68</v>
      </c>
      <c r="I57" s="337">
        <v>3.92</v>
      </c>
      <c r="J57" s="287">
        <v>17697</v>
      </c>
      <c r="K57" s="292">
        <f t="shared" si="1"/>
        <v>69372.24</v>
      </c>
      <c r="L57" s="293">
        <f t="shared" si="35"/>
        <v>47427.96000000001</v>
      </c>
      <c r="M57" s="295"/>
      <c r="N57" s="294">
        <v>4.9</v>
      </c>
      <c r="O57" s="295"/>
      <c r="P57" s="296">
        <f t="shared" si="11"/>
        <v>86715.3</v>
      </c>
      <c r="Q57" s="334"/>
      <c r="R57" s="338">
        <v>23</v>
      </c>
      <c r="S57" s="339"/>
      <c r="T57" s="298">
        <f t="shared" si="2"/>
        <v>23</v>
      </c>
      <c r="U57" s="299">
        <f t="shared" si="33"/>
        <v>0</v>
      </c>
      <c r="V57" s="300">
        <f t="shared" si="33"/>
        <v>1.2777777777777777</v>
      </c>
      <c r="W57" s="347">
        <f t="shared" si="33"/>
        <v>0</v>
      </c>
      <c r="X57" s="302">
        <f t="shared" si="34"/>
        <v>1.2777777777777777</v>
      </c>
      <c r="Y57" s="303">
        <f t="shared" si="4"/>
        <v>0</v>
      </c>
      <c r="Z57" s="295">
        <f t="shared" si="5"/>
        <v>88642.30666666667</v>
      </c>
      <c r="AA57" s="304">
        <f t="shared" si="36"/>
        <v>0</v>
      </c>
      <c r="AB57" s="305">
        <f t="shared" si="7"/>
        <v>88642.30666666667</v>
      </c>
      <c r="AC57" s="340"/>
      <c r="AD57" s="81"/>
      <c r="AE57" s="81"/>
      <c r="AF57" s="81"/>
      <c r="AG57" s="81"/>
      <c r="AH57" s="81"/>
      <c r="AI57" s="308">
        <f t="shared" si="12"/>
        <v>110802.88333333333</v>
      </c>
      <c r="AJ57" s="81"/>
      <c r="AK57" s="81"/>
      <c r="AL57" s="295">
        <f>((17697/18)*AJ57)*AK57/100</f>
        <v>0</v>
      </c>
      <c r="AM57" s="81"/>
      <c r="AN57" s="81"/>
      <c r="AO57" s="295">
        <f t="shared" si="38"/>
        <v>0</v>
      </c>
      <c r="AP57" s="333"/>
      <c r="AQ57" s="81"/>
      <c r="AR57" s="295">
        <f t="shared" si="37"/>
        <v>0</v>
      </c>
      <c r="AS57" s="300">
        <v>1</v>
      </c>
      <c r="AT57" s="334">
        <v>20</v>
      </c>
      <c r="AU57" s="317">
        <f>17697*AS57*AT57/100</f>
        <v>3539.4</v>
      </c>
      <c r="AV57" s="333"/>
      <c r="AW57" s="81"/>
      <c r="AX57" s="295">
        <f>17697*AV57*AW57/100</f>
        <v>0</v>
      </c>
      <c r="AY57" s="300">
        <v>1.2777777777777777</v>
      </c>
      <c r="AZ57" s="276">
        <v>40</v>
      </c>
      <c r="BA57" s="310">
        <f t="shared" si="8"/>
        <v>9045.133333333333</v>
      </c>
      <c r="BB57" s="300">
        <v>1.2777777777777777</v>
      </c>
      <c r="BC57" s="341">
        <v>10</v>
      </c>
      <c r="BD57" s="313">
        <f t="shared" si="13"/>
        <v>8864.230666666668</v>
      </c>
      <c r="BE57" s="340"/>
      <c r="BF57" s="276">
        <f t="shared" si="14"/>
        <v>11080.288333333332</v>
      </c>
      <c r="BG57" s="295"/>
      <c r="BH57" s="300">
        <v>23</v>
      </c>
      <c r="BI57" s="315">
        <f t="shared" si="15"/>
        <v>1.2777777777777777</v>
      </c>
      <c r="BJ57" s="342">
        <v>88642.30666666667</v>
      </c>
      <c r="BK57" s="317">
        <f t="shared" si="16"/>
        <v>26592.692</v>
      </c>
      <c r="BL57" s="317">
        <f t="shared" si="17"/>
        <v>42474.4386111111</v>
      </c>
      <c r="BM57" s="333">
        <v>0</v>
      </c>
      <c r="BN57" s="81">
        <v>0</v>
      </c>
      <c r="BO57" s="295">
        <f>17697*BM57*BN57/100</f>
        <v>0</v>
      </c>
      <c r="BP57" s="304"/>
      <c r="BQ57" s="321">
        <f t="shared" si="9"/>
        <v>48041.456000000006</v>
      </c>
      <c r="BR57" s="322">
        <f t="shared" si="18"/>
        <v>66139.26027777776</v>
      </c>
      <c r="BS57" s="323">
        <f t="shared" si="10"/>
        <v>136683.76266666668</v>
      </c>
      <c r="BT57" s="324">
        <f t="shared" si="19"/>
        <v>176942.1436111111</v>
      </c>
      <c r="BU57" s="355">
        <f t="shared" si="20"/>
        <v>40258.38094444442</v>
      </c>
      <c r="BW57" s="327"/>
    </row>
    <row r="58" spans="1:75" ht="42" customHeight="1">
      <c r="A58" s="284">
        <v>35</v>
      </c>
      <c r="B58" s="442" t="s">
        <v>393</v>
      </c>
      <c r="C58" s="81" t="s">
        <v>39</v>
      </c>
      <c r="D58" s="77" t="s">
        <v>394</v>
      </c>
      <c r="E58" s="338" t="s">
        <v>395</v>
      </c>
      <c r="F58" s="358" t="s">
        <v>124</v>
      </c>
      <c r="G58" s="289" t="s">
        <v>320</v>
      </c>
      <c r="H58" s="336">
        <v>2.73</v>
      </c>
      <c r="I58" s="337">
        <v>3.99</v>
      </c>
      <c r="J58" s="287">
        <v>17697</v>
      </c>
      <c r="K58" s="292">
        <f t="shared" si="1"/>
        <v>70611.03</v>
      </c>
      <c r="L58" s="293">
        <f t="shared" si="35"/>
        <v>48312.81</v>
      </c>
      <c r="M58" s="295"/>
      <c r="N58" s="294">
        <v>4.99</v>
      </c>
      <c r="O58" s="295"/>
      <c r="P58" s="296">
        <f t="shared" si="11"/>
        <v>88308.03</v>
      </c>
      <c r="Q58" s="81">
        <v>0</v>
      </c>
      <c r="R58" s="338">
        <v>22</v>
      </c>
      <c r="S58" s="339"/>
      <c r="T58" s="298">
        <f t="shared" si="2"/>
        <v>22</v>
      </c>
      <c r="U58" s="299">
        <f t="shared" si="33"/>
        <v>0</v>
      </c>
      <c r="V58" s="300">
        <f t="shared" si="33"/>
        <v>1.2222222222222223</v>
      </c>
      <c r="W58" s="347">
        <f t="shared" si="33"/>
        <v>0</v>
      </c>
      <c r="X58" s="302">
        <f t="shared" si="34"/>
        <v>1.2222222222222223</v>
      </c>
      <c r="Y58" s="303">
        <f t="shared" si="4"/>
        <v>0</v>
      </c>
      <c r="Z58" s="295">
        <f t="shared" si="5"/>
        <v>86302.37000000001</v>
      </c>
      <c r="AA58" s="304">
        <f t="shared" si="36"/>
        <v>0</v>
      </c>
      <c r="AB58" s="305">
        <f t="shared" si="7"/>
        <v>86302.37000000001</v>
      </c>
      <c r="AC58" s="340"/>
      <c r="AD58" s="81"/>
      <c r="AE58" s="81"/>
      <c r="AF58" s="81"/>
      <c r="AG58" s="81"/>
      <c r="AH58" s="81"/>
      <c r="AI58" s="308">
        <f t="shared" si="12"/>
        <v>107932.03666666667</v>
      </c>
      <c r="AJ58" s="81"/>
      <c r="AK58" s="81"/>
      <c r="AL58" s="295">
        <f>((17697/18)*AJ58)*AK58/100</f>
        <v>0</v>
      </c>
      <c r="AM58" s="81"/>
      <c r="AN58" s="81"/>
      <c r="AO58" s="295">
        <f t="shared" si="38"/>
        <v>0</v>
      </c>
      <c r="AP58" s="333"/>
      <c r="AQ58" s="81"/>
      <c r="AR58" s="295">
        <f t="shared" si="37"/>
        <v>0</v>
      </c>
      <c r="AS58" s="300">
        <v>1</v>
      </c>
      <c r="AT58" s="334">
        <v>20</v>
      </c>
      <c r="AU58" s="317">
        <f>17697*AS58*AT58/100</f>
        <v>3539.4</v>
      </c>
      <c r="AV58" s="333"/>
      <c r="AW58" s="81"/>
      <c r="AX58" s="295">
        <f>17697*AV58*AW58/100</f>
        <v>0</v>
      </c>
      <c r="AY58" s="300">
        <v>1.2222222222222223</v>
      </c>
      <c r="AZ58" s="276">
        <v>40</v>
      </c>
      <c r="BA58" s="310">
        <f t="shared" si="8"/>
        <v>8651.866666666667</v>
      </c>
      <c r="BB58" s="300">
        <v>1.2222222222222223</v>
      </c>
      <c r="BC58" s="341">
        <v>10</v>
      </c>
      <c r="BD58" s="313">
        <f t="shared" si="13"/>
        <v>8630.237000000001</v>
      </c>
      <c r="BE58" s="340"/>
      <c r="BF58" s="276">
        <f t="shared" si="14"/>
        <v>10793.203666666666</v>
      </c>
      <c r="BG58" s="295"/>
      <c r="BH58" s="300">
        <v>22</v>
      </c>
      <c r="BI58" s="315">
        <f t="shared" si="15"/>
        <v>1.2222222222222223</v>
      </c>
      <c r="BJ58" s="342">
        <v>86302.37</v>
      </c>
      <c r="BK58" s="317">
        <f t="shared" si="16"/>
        <v>25890.711</v>
      </c>
      <c r="BL58" s="317">
        <f t="shared" si="17"/>
        <v>39575.080111111114</v>
      </c>
      <c r="BM58" s="333">
        <v>0</v>
      </c>
      <c r="BN58" s="81">
        <v>0</v>
      </c>
      <c r="BO58" s="295">
        <f>17697*BM58*BN58/100</f>
        <v>0</v>
      </c>
      <c r="BP58" s="304"/>
      <c r="BQ58" s="321">
        <f t="shared" si="9"/>
        <v>46712.21466666667</v>
      </c>
      <c r="BR58" s="322">
        <f t="shared" si="18"/>
        <v>62559.550444444445</v>
      </c>
      <c r="BS58" s="323">
        <f t="shared" si="10"/>
        <v>133014.5846666667</v>
      </c>
      <c r="BT58" s="324">
        <f t="shared" si="19"/>
        <v>170491.58711111112</v>
      </c>
      <c r="BU58" s="355">
        <f t="shared" si="20"/>
        <v>37477.00244444443</v>
      </c>
      <c r="BW58" s="327"/>
    </row>
    <row r="59" spans="1:75" ht="38.25" customHeight="1">
      <c r="A59" s="284">
        <v>36</v>
      </c>
      <c r="B59" s="442" t="s">
        <v>396</v>
      </c>
      <c r="C59" s="81" t="s">
        <v>39</v>
      </c>
      <c r="D59" s="43" t="s">
        <v>341</v>
      </c>
      <c r="E59" s="70" t="s">
        <v>397</v>
      </c>
      <c r="F59" s="81" t="s">
        <v>75</v>
      </c>
      <c r="G59" s="289" t="s">
        <v>323</v>
      </c>
      <c r="H59" s="336"/>
      <c r="I59" s="343">
        <v>3.58</v>
      </c>
      <c r="J59" s="287">
        <v>17697</v>
      </c>
      <c r="K59" s="292">
        <f t="shared" si="1"/>
        <v>63355.26</v>
      </c>
      <c r="L59" s="293"/>
      <c r="M59" s="295"/>
      <c r="N59" s="294">
        <v>4.59</v>
      </c>
      <c r="O59" s="295"/>
      <c r="P59" s="296">
        <f t="shared" si="11"/>
        <v>81229.23</v>
      </c>
      <c r="Q59" s="334">
        <v>24</v>
      </c>
      <c r="R59" s="338"/>
      <c r="S59" s="339"/>
      <c r="T59" s="298">
        <f t="shared" si="2"/>
        <v>24</v>
      </c>
      <c r="U59" s="299">
        <f t="shared" si="33"/>
        <v>1.3333333333333333</v>
      </c>
      <c r="V59" s="300">
        <f t="shared" si="33"/>
        <v>0</v>
      </c>
      <c r="W59" s="301"/>
      <c r="X59" s="302">
        <f t="shared" si="34"/>
        <v>1.3333333333333333</v>
      </c>
      <c r="Y59" s="303"/>
      <c r="Z59" s="295">
        <f t="shared" si="5"/>
        <v>0</v>
      </c>
      <c r="AA59" s="304"/>
      <c r="AB59" s="305">
        <f t="shared" si="7"/>
        <v>0</v>
      </c>
      <c r="AC59" s="340"/>
      <c r="AD59" s="81"/>
      <c r="AE59" s="81"/>
      <c r="AF59" s="81"/>
      <c r="AG59" s="81"/>
      <c r="AH59" s="81"/>
      <c r="AI59" s="308">
        <f t="shared" si="12"/>
        <v>108305.63999999998</v>
      </c>
      <c r="AJ59" s="81"/>
      <c r="AK59" s="81"/>
      <c r="AL59" s="295"/>
      <c r="AM59" s="81"/>
      <c r="AN59" s="81"/>
      <c r="AO59" s="295"/>
      <c r="AP59" s="333"/>
      <c r="AQ59" s="81"/>
      <c r="AR59" s="295"/>
      <c r="AS59" s="333"/>
      <c r="AT59" s="81"/>
      <c r="AU59" s="295"/>
      <c r="AV59" s="333"/>
      <c r="AW59" s="81"/>
      <c r="AX59" s="295"/>
      <c r="AY59" s="300">
        <v>1.3333333333333333</v>
      </c>
      <c r="AZ59" s="276">
        <v>40</v>
      </c>
      <c r="BA59" s="310">
        <f t="shared" si="8"/>
        <v>9438.4</v>
      </c>
      <c r="BB59" s="300">
        <v>1.3333333333333333</v>
      </c>
      <c r="BC59" s="341">
        <v>10</v>
      </c>
      <c r="BD59" s="313">
        <f t="shared" si="13"/>
        <v>0</v>
      </c>
      <c r="BE59" s="340"/>
      <c r="BF59" s="276">
        <f t="shared" si="14"/>
        <v>10830.563999999998</v>
      </c>
      <c r="BG59" s="295"/>
      <c r="BH59" s="300">
        <v>24</v>
      </c>
      <c r="BI59" s="315">
        <f t="shared" si="15"/>
        <v>1.3333333333333333</v>
      </c>
      <c r="BJ59" s="342">
        <v>0</v>
      </c>
      <c r="BK59" s="317">
        <f t="shared" si="16"/>
        <v>0</v>
      </c>
      <c r="BL59" s="317">
        <f t="shared" si="17"/>
        <v>43322.25599999999</v>
      </c>
      <c r="BM59" s="333"/>
      <c r="BN59" s="81"/>
      <c r="BO59" s="295"/>
      <c r="BP59" s="304"/>
      <c r="BQ59" s="321">
        <f t="shared" si="9"/>
        <v>9438.4</v>
      </c>
      <c r="BR59" s="322">
        <f t="shared" si="18"/>
        <v>63591.21999999999</v>
      </c>
      <c r="BS59" s="323">
        <f t="shared" si="10"/>
        <v>9438.4</v>
      </c>
      <c r="BT59" s="324">
        <f t="shared" si="19"/>
        <v>171896.86</v>
      </c>
      <c r="BU59" s="355">
        <f t="shared" si="20"/>
        <v>162458.46</v>
      </c>
      <c r="BW59" s="327"/>
    </row>
    <row r="60" spans="1:75" ht="36.75" customHeight="1">
      <c r="A60" s="284">
        <v>37</v>
      </c>
      <c r="B60" s="286" t="s">
        <v>157</v>
      </c>
      <c r="C60" s="81" t="s">
        <v>39</v>
      </c>
      <c r="D60" s="72" t="s">
        <v>398</v>
      </c>
      <c r="E60" s="338" t="s">
        <v>399</v>
      </c>
      <c r="F60" s="81" t="s">
        <v>124</v>
      </c>
      <c r="G60" s="289" t="s">
        <v>320</v>
      </c>
      <c r="H60" s="336">
        <v>2.53</v>
      </c>
      <c r="I60" s="343">
        <v>3.34</v>
      </c>
      <c r="J60" s="287">
        <v>17697</v>
      </c>
      <c r="K60" s="292">
        <f t="shared" si="1"/>
        <v>59107.979999999996</v>
      </c>
      <c r="L60" s="293">
        <f aca="true" t="shared" si="39" ref="L60:L66">J60*H60</f>
        <v>44773.409999999996</v>
      </c>
      <c r="M60" s="295"/>
      <c r="N60" s="294">
        <v>4.74</v>
      </c>
      <c r="O60" s="295"/>
      <c r="P60" s="296">
        <f t="shared" si="11"/>
        <v>83883.78</v>
      </c>
      <c r="Q60" s="338"/>
      <c r="R60" s="338">
        <v>9</v>
      </c>
      <c r="S60" s="345"/>
      <c r="T60" s="298">
        <f t="shared" si="2"/>
        <v>9</v>
      </c>
      <c r="U60" s="299">
        <f t="shared" si="33"/>
        <v>0</v>
      </c>
      <c r="V60" s="300">
        <f t="shared" si="33"/>
        <v>0.5</v>
      </c>
      <c r="W60" s="347">
        <f>S60/18</f>
        <v>0</v>
      </c>
      <c r="X60" s="302">
        <f t="shared" si="34"/>
        <v>0.5</v>
      </c>
      <c r="Y60" s="303">
        <f aca="true" t="shared" si="40" ref="Y60:Y66">K60*U60</f>
        <v>0</v>
      </c>
      <c r="Z60" s="295">
        <f t="shared" si="5"/>
        <v>29553.989999999998</v>
      </c>
      <c r="AA60" s="304">
        <f aca="true" t="shared" si="41" ref="AA60:AA66">K60*W60</f>
        <v>0</v>
      </c>
      <c r="AB60" s="305">
        <f t="shared" si="7"/>
        <v>29553.989999999998</v>
      </c>
      <c r="AC60" s="340"/>
      <c r="AD60" s="81"/>
      <c r="AE60" s="81"/>
      <c r="AF60" s="81"/>
      <c r="AG60" s="81"/>
      <c r="AH60" s="81"/>
      <c r="AI60" s="308">
        <f t="shared" si="12"/>
        <v>41941.89</v>
      </c>
      <c r="AJ60" s="81"/>
      <c r="AK60" s="81"/>
      <c r="AL60" s="295">
        <f>((17697/18)*AJ60)*AK60/100</f>
        <v>0</v>
      </c>
      <c r="AM60" s="81"/>
      <c r="AN60" s="81"/>
      <c r="AO60" s="295">
        <f>((17697/18)*AM60)*AN60/100</f>
        <v>0</v>
      </c>
      <c r="AP60" s="333"/>
      <c r="AQ60" s="81"/>
      <c r="AR60" s="295">
        <f>17697*AP60*AQ60/100</f>
        <v>0</v>
      </c>
      <c r="AS60" s="333"/>
      <c r="AT60" s="81"/>
      <c r="AU60" s="295">
        <f>17697*AS60*AT60/100</f>
        <v>0</v>
      </c>
      <c r="AV60" s="333"/>
      <c r="AW60" s="81"/>
      <c r="AX60" s="295">
        <f>17697*AV60*AW60/100</f>
        <v>0</v>
      </c>
      <c r="AY60" s="300">
        <v>0.5</v>
      </c>
      <c r="AZ60" s="276">
        <v>40</v>
      </c>
      <c r="BA60" s="310">
        <f t="shared" si="8"/>
        <v>3539.4</v>
      </c>
      <c r="BB60" s="300">
        <v>0.5</v>
      </c>
      <c r="BC60" s="341">
        <v>10</v>
      </c>
      <c r="BD60" s="313">
        <f t="shared" si="13"/>
        <v>2955.399</v>
      </c>
      <c r="BE60" s="340"/>
      <c r="BF60" s="276">
        <f t="shared" si="14"/>
        <v>4194.189</v>
      </c>
      <c r="BG60" s="295"/>
      <c r="BH60" s="300">
        <v>9</v>
      </c>
      <c r="BI60" s="315">
        <f t="shared" si="15"/>
        <v>0.5</v>
      </c>
      <c r="BJ60" s="342">
        <v>29553.99</v>
      </c>
      <c r="BK60" s="317">
        <f t="shared" si="16"/>
        <v>8866.197</v>
      </c>
      <c r="BL60" s="317">
        <f t="shared" si="17"/>
        <v>6291.2835</v>
      </c>
      <c r="BM60" s="333">
        <v>0</v>
      </c>
      <c r="BN60" s="81">
        <v>0</v>
      </c>
      <c r="BO60" s="295">
        <f>17697*BM60*BN60/100</f>
        <v>0</v>
      </c>
      <c r="BP60" s="304"/>
      <c r="BQ60" s="321">
        <f t="shared" si="9"/>
        <v>15360.996</v>
      </c>
      <c r="BR60" s="322">
        <f t="shared" si="18"/>
        <v>14024.8725</v>
      </c>
      <c r="BS60" s="323">
        <f t="shared" si="10"/>
        <v>44914.986</v>
      </c>
      <c r="BT60" s="324">
        <f t="shared" si="19"/>
        <v>55966.7625</v>
      </c>
      <c r="BU60" s="355">
        <f t="shared" si="20"/>
        <v>11051.7765</v>
      </c>
      <c r="BW60" s="327"/>
    </row>
    <row r="61" spans="1:75" ht="31.5" customHeight="1">
      <c r="A61" s="284">
        <v>38</v>
      </c>
      <c r="B61" s="286" t="s">
        <v>157</v>
      </c>
      <c r="C61" s="364" t="s">
        <v>39</v>
      </c>
      <c r="D61" s="358" t="s">
        <v>161</v>
      </c>
      <c r="E61" s="365" t="s">
        <v>162</v>
      </c>
      <c r="F61" s="350" t="s">
        <v>75</v>
      </c>
      <c r="G61" s="289" t="s">
        <v>323</v>
      </c>
      <c r="H61" s="336">
        <v>2.53</v>
      </c>
      <c r="I61" s="343">
        <v>3.31</v>
      </c>
      <c r="J61" s="287">
        <v>17697</v>
      </c>
      <c r="K61" s="292">
        <f t="shared" si="1"/>
        <v>58577.07</v>
      </c>
      <c r="L61" s="293">
        <f t="shared" si="39"/>
        <v>44773.409999999996</v>
      </c>
      <c r="M61" s="295"/>
      <c r="N61" s="294">
        <v>4.23</v>
      </c>
      <c r="O61" s="295"/>
      <c r="P61" s="296">
        <f t="shared" si="11"/>
        <v>74858.31000000001</v>
      </c>
      <c r="Q61" s="338">
        <v>2</v>
      </c>
      <c r="R61" s="334">
        <v>7</v>
      </c>
      <c r="S61" s="341"/>
      <c r="T61" s="298">
        <f t="shared" si="2"/>
        <v>9</v>
      </c>
      <c r="U61" s="299">
        <f t="shared" si="33"/>
        <v>0.1111111111111111</v>
      </c>
      <c r="V61" s="300">
        <f t="shared" si="33"/>
        <v>0.3888888888888889</v>
      </c>
      <c r="W61" s="347"/>
      <c r="X61" s="302">
        <f t="shared" si="34"/>
        <v>0.5</v>
      </c>
      <c r="Y61" s="303">
        <f t="shared" si="40"/>
        <v>6508.563333333333</v>
      </c>
      <c r="Z61" s="295">
        <f t="shared" si="5"/>
        <v>22779.971666666668</v>
      </c>
      <c r="AA61" s="304">
        <f t="shared" si="41"/>
        <v>0</v>
      </c>
      <c r="AB61" s="305">
        <f t="shared" si="7"/>
        <v>29288.535</v>
      </c>
      <c r="AC61" s="340"/>
      <c r="AD61" s="81"/>
      <c r="AE61" s="81"/>
      <c r="AF61" s="81"/>
      <c r="AG61" s="81"/>
      <c r="AH61" s="81"/>
      <c r="AI61" s="308">
        <f t="shared" si="12"/>
        <v>37429.155000000006</v>
      </c>
      <c r="AJ61" s="81"/>
      <c r="AK61" s="81"/>
      <c r="AL61" s="295"/>
      <c r="AM61" s="81"/>
      <c r="AN61" s="81"/>
      <c r="AO61" s="295"/>
      <c r="AP61" s="333"/>
      <c r="AQ61" s="81"/>
      <c r="AR61" s="295"/>
      <c r="AS61" s="333"/>
      <c r="AT61" s="81"/>
      <c r="AU61" s="295"/>
      <c r="AV61" s="333"/>
      <c r="AW61" s="81"/>
      <c r="AX61" s="295"/>
      <c r="AY61" s="300">
        <v>0.5</v>
      </c>
      <c r="AZ61" s="276">
        <v>40</v>
      </c>
      <c r="BA61" s="310">
        <f t="shared" si="8"/>
        <v>3539.4</v>
      </c>
      <c r="BB61" s="333">
        <v>0.5</v>
      </c>
      <c r="BC61" s="341">
        <v>10</v>
      </c>
      <c r="BD61" s="313">
        <f t="shared" si="13"/>
        <v>2928.8535</v>
      </c>
      <c r="BE61" s="340"/>
      <c r="BF61" s="276">
        <f t="shared" si="14"/>
        <v>3742.9155000000005</v>
      </c>
      <c r="BG61" s="295"/>
      <c r="BH61" s="300">
        <v>9</v>
      </c>
      <c r="BI61" s="315">
        <f t="shared" si="15"/>
        <v>0.5</v>
      </c>
      <c r="BJ61" s="342">
        <v>29288.535</v>
      </c>
      <c r="BK61" s="317">
        <f t="shared" si="16"/>
        <v>8786.5605</v>
      </c>
      <c r="BL61" s="317">
        <f t="shared" si="17"/>
        <v>5614.373250000001</v>
      </c>
      <c r="BM61" s="333"/>
      <c r="BN61" s="81"/>
      <c r="BO61" s="295"/>
      <c r="BP61" s="304"/>
      <c r="BQ61" s="321">
        <f t="shared" si="9"/>
        <v>15254.814</v>
      </c>
      <c r="BR61" s="322">
        <f t="shared" si="18"/>
        <v>12896.688750000001</v>
      </c>
      <c r="BS61" s="323">
        <f t="shared" si="10"/>
        <v>44543.349</v>
      </c>
      <c r="BT61" s="324">
        <f t="shared" si="19"/>
        <v>50325.84375000001</v>
      </c>
      <c r="BU61" s="355">
        <f t="shared" si="20"/>
        <v>5782.494750000005</v>
      </c>
      <c r="BW61" s="327"/>
    </row>
    <row r="62" spans="1:75" ht="39" customHeight="1">
      <c r="A62" s="284">
        <v>39</v>
      </c>
      <c r="B62" s="79" t="s">
        <v>400</v>
      </c>
      <c r="C62" s="57" t="s">
        <v>39</v>
      </c>
      <c r="D62" s="68" t="s">
        <v>401</v>
      </c>
      <c r="E62" s="354" t="s">
        <v>402</v>
      </c>
      <c r="F62" s="332" t="s">
        <v>403</v>
      </c>
      <c r="G62" s="289" t="s">
        <v>315</v>
      </c>
      <c r="H62" s="336">
        <v>2.88</v>
      </c>
      <c r="I62" s="337">
        <v>4.3</v>
      </c>
      <c r="J62" s="287">
        <v>17697</v>
      </c>
      <c r="K62" s="292">
        <f t="shared" si="1"/>
        <v>76097.09999999999</v>
      </c>
      <c r="L62" s="293">
        <f t="shared" si="39"/>
        <v>50967.36</v>
      </c>
      <c r="M62" s="295"/>
      <c r="N62" s="294">
        <v>5.2</v>
      </c>
      <c r="O62" s="295"/>
      <c r="P62" s="296">
        <f t="shared" si="11"/>
        <v>92024.40000000001</v>
      </c>
      <c r="Q62" s="81"/>
      <c r="R62" s="338">
        <v>24</v>
      </c>
      <c r="S62" s="339"/>
      <c r="T62" s="298">
        <f t="shared" si="2"/>
        <v>24</v>
      </c>
      <c r="U62" s="299">
        <f t="shared" si="33"/>
        <v>0</v>
      </c>
      <c r="V62" s="300">
        <f t="shared" si="33"/>
        <v>1.3333333333333333</v>
      </c>
      <c r="W62" s="347">
        <f t="shared" si="33"/>
        <v>0</v>
      </c>
      <c r="X62" s="302">
        <f t="shared" si="34"/>
        <v>1.3333333333333333</v>
      </c>
      <c r="Y62" s="303">
        <f t="shared" si="40"/>
        <v>0</v>
      </c>
      <c r="Z62" s="295">
        <f t="shared" si="5"/>
        <v>101462.79999999999</v>
      </c>
      <c r="AA62" s="304">
        <f t="shared" si="41"/>
        <v>0</v>
      </c>
      <c r="AB62" s="305">
        <f t="shared" si="7"/>
        <v>101462.79999999999</v>
      </c>
      <c r="AC62" s="340"/>
      <c r="AD62" s="81"/>
      <c r="AE62" s="81"/>
      <c r="AF62" s="81"/>
      <c r="AG62" s="81"/>
      <c r="AH62" s="81"/>
      <c r="AI62" s="308">
        <f t="shared" si="12"/>
        <v>122699.20000000001</v>
      </c>
      <c r="AJ62" s="81"/>
      <c r="AK62" s="81"/>
      <c r="AL62" s="295">
        <f>((17697/18)*AJ62)*AK62/100</f>
        <v>0</v>
      </c>
      <c r="AM62" s="81"/>
      <c r="AN62" s="81"/>
      <c r="AO62" s="295">
        <f>((17697/18)*AM62)*AN62/100</f>
        <v>0</v>
      </c>
      <c r="AP62" s="333"/>
      <c r="AQ62" s="81">
        <v>0</v>
      </c>
      <c r="AR62" s="295">
        <f>17697*AP62*AQ62/100</f>
        <v>0</v>
      </c>
      <c r="AS62" s="300">
        <v>1</v>
      </c>
      <c r="AT62" s="334">
        <v>20</v>
      </c>
      <c r="AU62" s="317">
        <f>17697*AS62*AT62/100</f>
        <v>3539.4</v>
      </c>
      <c r="AV62" s="333"/>
      <c r="AW62" s="81"/>
      <c r="AX62" s="295">
        <f>17697*AV62*AW62/100</f>
        <v>0</v>
      </c>
      <c r="AY62" s="300">
        <v>1.3333333333333333</v>
      </c>
      <c r="AZ62" s="276">
        <v>40</v>
      </c>
      <c r="BA62" s="310">
        <f t="shared" si="8"/>
        <v>9438.4</v>
      </c>
      <c r="BB62" s="300">
        <v>1.3333333333333333</v>
      </c>
      <c r="BC62" s="341">
        <v>10</v>
      </c>
      <c r="BD62" s="313">
        <f t="shared" si="13"/>
        <v>10146.279999999999</v>
      </c>
      <c r="BE62" s="340"/>
      <c r="BF62" s="276">
        <f t="shared" si="14"/>
        <v>12269.92</v>
      </c>
      <c r="BG62" s="295"/>
      <c r="BH62" s="300">
        <v>24</v>
      </c>
      <c r="BI62" s="315">
        <f t="shared" si="15"/>
        <v>1.3333333333333333</v>
      </c>
      <c r="BJ62" s="342">
        <v>101462.8</v>
      </c>
      <c r="BK62" s="317">
        <f t="shared" si="16"/>
        <v>30438.84</v>
      </c>
      <c r="BL62" s="317">
        <f t="shared" si="17"/>
        <v>49079.68</v>
      </c>
      <c r="BM62" s="300">
        <v>1.39</v>
      </c>
      <c r="BN62" s="443">
        <v>35</v>
      </c>
      <c r="BO62" s="317">
        <f>AB62*35%</f>
        <v>35511.979999999996</v>
      </c>
      <c r="BP62" s="444">
        <f>AI62*35/100</f>
        <v>42944.72</v>
      </c>
      <c r="BQ62" s="321">
        <f t="shared" si="9"/>
        <v>89074.9</v>
      </c>
      <c r="BR62" s="322">
        <f t="shared" si="18"/>
        <v>117272.12</v>
      </c>
      <c r="BS62" s="323">
        <f t="shared" si="10"/>
        <v>190537.69999999998</v>
      </c>
      <c r="BT62" s="324">
        <f t="shared" si="19"/>
        <v>239971.32</v>
      </c>
      <c r="BU62" s="355">
        <f t="shared" si="20"/>
        <v>49433.620000000024</v>
      </c>
      <c r="BW62" s="327"/>
    </row>
    <row r="63" spans="1:75" ht="38.25" customHeight="1">
      <c r="A63" s="284">
        <v>40</v>
      </c>
      <c r="B63" s="80" t="s">
        <v>121</v>
      </c>
      <c r="C63" s="71" t="s">
        <v>39</v>
      </c>
      <c r="D63" s="72" t="s">
        <v>404</v>
      </c>
      <c r="E63" s="445" t="s">
        <v>74</v>
      </c>
      <c r="F63" s="73" t="s">
        <v>75</v>
      </c>
      <c r="G63" s="289" t="s">
        <v>323</v>
      </c>
      <c r="H63" s="336">
        <v>2.53</v>
      </c>
      <c r="I63" s="343">
        <v>3.34</v>
      </c>
      <c r="J63" s="287">
        <v>17697</v>
      </c>
      <c r="K63" s="292">
        <f t="shared" si="1"/>
        <v>59107.979999999996</v>
      </c>
      <c r="L63" s="293">
        <f t="shared" si="39"/>
        <v>44773.409999999996</v>
      </c>
      <c r="M63" s="295"/>
      <c r="N63" s="294">
        <v>4.1</v>
      </c>
      <c r="O63" s="295"/>
      <c r="P63" s="296">
        <f t="shared" si="11"/>
        <v>72557.7</v>
      </c>
      <c r="Q63" s="338">
        <v>7</v>
      </c>
      <c r="R63" s="338"/>
      <c r="S63" s="345"/>
      <c r="T63" s="298">
        <f t="shared" si="2"/>
        <v>7</v>
      </c>
      <c r="U63" s="299">
        <f t="shared" si="33"/>
        <v>0.3888888888888889</v>
      </c>
      <c r="V63" s="300">
        <f t="shared" si="33"/>
        <v>0</v>
      </c>
      <c r="W63" s="347">
        <f t="shared" si="33"/>
        <v>0</v>
      </c>
      <c r="X63" s="302">
        <f t="shared" si="34"/>
        <v>0.3888888888888889</v>
      </c>
      <c r="Y63" s="303">
        <f t="shared" si="40"/>
        <v>22986.436666666665</v>
      </c>
      <c r="Z63" s="295">
        <f t="shared" si="5"/>
        <v>0</v>
      </c>
      <c r="AA63" s="304">
        <f t="shared" si="41"/>
        <v>0</v>
      </c>
      <c r="AB63" s="305">
        <f t="shared" si="7"/>
        <v>22986.436666666665</v>
      </c>
      <c r="AC63" s="340"/>
      <c r="AD63" s="81"/>
      <c r="AE63" s="81"/>
      <c r="AF63" s="81"/>
      <c r="AG63" s="81"/>
      <c r="AH63" s="81"/>
      <c r="AI63" s="308">
        <f t="shared" si="12"/>
        <v>28216.88333333333</v>
      </c>
      <c r="AJ63" s="81"/>
      <c r="AK63" s="81"/>
      <c r="AL63" s="295">
        <f>((17697/18)*AJ63)*AK63/100</f>
        <v>0</v>
      </c>
      <c r="AM63" s="81"/>
      <c r="AN63" s="81"/>
      <c r="AO63" s="295">
        <f>((17697/18)*AM63)*AN63/100</f>
        <v>0</v>
      </c>
      <c r="AP63" s="333"/>
      <c r="AQ63" s="81"/>
      <c r="AR63" s="295">
        <f>17697*AP63*AQ63/100</f>
        <v>0</v>
      </c>
      <c r="AS63" s="333"/>
      <c r="AT63" s="81"/>
      <c r="AU63" s="295">
        <f>17697*AS63*AT63/100</f>
        <v>0</v>
      </c>
      <c r="AV63" s="333"/>
      <c r="AW63" s="81"/>
      <c r="AX63" s="295">
        <f>17697*AV63*AW63/100</f>
        <v>0</v>
      </c>
      <c r="AY63" s="300">
        <v>0.3888888888888889</v>
      </c>
      <c r="AZ63" s="276">
        <v>40</v>
      </c>
      <c r="BA63" s="310">
        <f t="shared" si="8"/>
        <v>2752.866666666667</v>
      </c>
      <c r="BB63" s="333">
        <v>0.3888888888888889</v>
      </c>
      <c r="BC63" s="345">
        <v>10</v>
      </c>
      <c r="BD63" s="313">
        <f t="shared" si="13"/>
        <v>2298.6436666666664</v>
      </c>
      <c r="BE63" s="340"/>
      <c r="BF63" s="276">
        <f t="shared" si="14"/>
        <v>2821.688333333333</v>
      </c>
      <c r="BG63" s="295"/>
      <c r="BH63" s="300">
        <v>7</v>
      </c>
      <c r="BI63" s="315">
        <f t="shared" si="15"/>
        <v>0.3888888888888889</v>
      </c>
      <c r="BJ63" s="342">
        <v>22986.436666666665</v>
      </c>
      <c r="BK63" s="317">
        <f t="shared" si="16"/>
        <v>6895.931</v>
      </c>
      <c r="BL63" s="317">
        <f t="shared" si="17"/>
        <v>3291.9697222222226</v>
      </c>
      <c r="BM63" s="333">
        <v>0</v>
      </c>
      <c r="BN63" s="81">
        <v>0</v>
      </c>
      <c r="BO63" s="295">
        <f>17697*BM63*BN63/100</f>
        <v>0</v>
      </c>
      <c r="BP63" s="304"/>
      <c r="BQ63" s="321">
        <f t="shared" si="9"/>
        <v>11947.441333333332</v>
      </c>
      <c r="BR63" s="322">
        <f t="shared" si="18"/>
        <v>8866.524722222222</v>
      </c>
      <c r="BS63" s="323">
        <f t="shared" si="10"/>
        <v>34933.878</v>
      </c>
      <c r="BT63" s="324">
        <f t="shared" si="19"/>
        <v>37083.408055555556</v>
      </c>
      <c r="BU63" s="355">
        <f t="shared" si="20"/>
        <v>2149.5300555555586</v>
      </c>
      <c r="BW63" s="327"/>
    </row>
    <row r="64" spans="1:75" ht="40.5" customHeight="1">
      <c r="A64" s="284">
        <v>41</v>
      </c>
      <c r="B64" s="286" t="s">
        <v>326</v>
      </c>
      <c r="C64" s="360" t="s">
        <v>102</v>
      </c>
      <c r="D64" s="77" t="s">
        <v>405</v>
      </c>
      <c r="E64" s="338" t="s">
        <v>406</v>
      </c>
      <c r="F64" s="81" t="s">
        <v>75</v>
      </c>
      <c r="G64" s="289" t="s">
        <v>329</v>
      </c>
      <c r="H64" s="336">
        <v>2.42</v>
      </c>
      <c r="I64" s="343">
        <v>2.89</v>
      </c>
      <c r="J64" s="287">
        <v>17697</v>
      </c>
      <c r="K64" s="292">
        <f t="shared" si="1"/>
        <v>51144.33</v>
      </c>
      <c r="L64" s="293">
        <f t="shared" si="39"/>
        <v>42826.74</v>
      </c>
      <c r="M64" s="295"/>
      <c r="N64" s="294">
        <v>3.45</v>
      </c>
      <c r="O64" s="295"/>
      <c r="P64" s="296">
        <f t="shared" si="11"/>
        <v>61054.65</v>
      </c>
      <c r="Q64" s="334"/>
      <c r="R64" s="338">
        <v>10</v>
      </c>
      <c r="S64" s="345"/>
      <c r="T64" s="298">
        <f t="shared" si="2"/>
        <v>10</v>
      </c>
      <c r="U64" s="299">
        <f t="shared" si="33"/>
        <v>0</v>
      </c>
      <c r="V64" s="300">
        <f t="shared" si="33"/>
        <v>0.5555555555555556</v>
      </c>
      <c r="W64" s="347">
        <f t="shared" si="33"/>
        <v>0</v>
      </c>
      <c r="X64" s="302">
        <f t="shared" si="34"/>
        <v>0.5555555555555556</v>
      </c>
      <c r="Y64" s="303">
        <f t="shared" si="40"/>
        <v>0</v>
      </c>
      <c r="Z64" s="295">
        <f t="shared" si="5"/>
        <v>28413.51666666667</v>
      </c>
      <c r="AA64" s="304">
        <f t="shared" si="41"/>
        <v>0</v>
      </c>
      <c r="AB64" s="305">
        <f t="shared" si="7"/>
        <v>28413.51666666667</v>
      </c>
      <c r="AC64" s="340"/>
      <c r="AD64" s="81"/>
      <c r="AE64" s="81"/>
      <c r="AF64" s="81"/>
      <c r="AG64" s="81"/>
      <c r="AH64" s="81"/>
      <c r="AI64" s="308">
        <f t="shared" si="12"/>
        <v>33919.25</v>
      </c>
      <c r="AJ64" s="81"/>
      <c r="AK64" s="81"/>
      <c r="AL64" s="295"/>
      <c r="AM64" s="81"/>
      <c r="AN64" s="81"/>
      <c r="AO64" s="295"/>
      <c r="AP64" s="333"/>
      <c r="AQ64" s="81"/>
      <c r="AR64" s="295"/>
      <c r="AS64" s="300">
        <v>1</v>
      </c>
      <c r="AT64" s="334">
        <v>20</v>
      </c>
      <c r="AU64" s="317">
        <f>17697*AS64*AT64/100</f>
        <v>3539.4</v>
      </c>
      <c r="AV64" s="333"/>
      <c r="AW64" s="81"/>
      <c r="AX64" s="295">
        <f>17697*AV64*AW64/100</f>
        <v>0</v>
      </c>
      <c r="AY64" s="300">
        <v>0.5555555555555556</v>
      </c>
      <c r="AZ64" s="276">
        <v>40</v>
      </c>
      <c r="BA64" s="310">
        <f t="shared" si="8"/>
        <v>3932.6666666666674</v>
      </c>
      <c r="BB64" s="300">
        <v>0.5555555555555556</v>
      </c>
      <c r="BC64" s="341">
        <v>10</v>
      </c>
      <c r="BD64" s="313">
        <f t="shared" si="13"/>
        <v>2841.3516666666674</v>
      </c>
      <c r="BE64" s="340"/>
      <c r="BF64" s="276">
        <f t="shared" si="14"/>
        <v>3391.925</v>
      </c>
      <c r="BG64" s="295"/>
      <c r="BH64" s="300">
        <v>10</v>
      </c>
      <c r="BI64" s="315">
        <f t="shared" si="15"/>
        <v>0.5555555555555556</v>
      </c>
      <c r="BJ64" s="342">
        <v>28413.51666666667</v>
      </c>
      <c r="BK64" s="317">
        <f t="shared" si="16"/>
        <v>8524.055</v>
      </c>
      <c r="BL64" s="317">
        <f t="shared" si="17"/>
        <v>5653.208333333334</v>
      </c>
      <c r="BM64" s="333"/>
      <c r="BN64" s="81"/>
      <c r="BO64" s="295"/>
      <c r="BP64" s="304"/>
      <c r="BQ64" s="321">
        <f t="shared" si="9"/>
        <v>18837.473333333335</v>
      </c>
      <c r="BR64" s="322">
        <f t="shared" si="18"/>
        <v>16517.200000000004</v>
      </c>
      <c r="BS64" s="323">
        <f t="shared" si="10"/>
        <v>47250.990000000005</v>
      </c>
      <c r="BT64" s="324">
        <f t="shared" si="19"/>
        <v>50436.450000000004</v>
      </c>
      <c r="BU64" s="355">
        <f t="shared" si="20"/>
        <v>3185.459999999999</v>
      </c>
      <c r="BW64" s="327"/>
    </row>
    <row r="65" spans="1:75" ht="30.75" customHeight="1">
      <c r="A65" s="284">
        <v>42</v>
      </c>
      <c r="B65" s="286" t="s">
        <v>407</v>
      </c>
      <c r="C65" s="446" t="s">
        <v>39</v>
      </c>
      <c r="D65" s="74" t="s">
        <v>235</v>
      </c>
      <c r="E65" s="447" t="s">
        <v>236</v>
      </c>
      <c r="F65" s="334" t="s">
        <v>124</v>
      </c>
      <c r="G65" s="289" t="s">
        <v>320</v>
      </c>
      <c r="H65" s="336">
        <v>2.63</v>
      </c>
      <c r="I65" s="337">
        <v>3.85</v>
      </c>
      <c r="J65" s="287">
        <v>17697</v>
      </c>
      <c r="K65" s="292">
        <f t="shared" si="1"/>
        <v>68133.45</v>
      </c>
      <c r="L65" s="293">
        <f t="shared" si="39"/>
        <v>46543.11</v>
      </c>
      <c r="M65" s="295"/>
      <c r="N65" s="294">
        <v>4.81</v>
      </c>
      <c r="O65" s="295"/>
      <c r="P65" s="296">
        <f t="shared" si="11"/>
        <v>85122.56999999999</v>
      </c>
      <c r="Q65" s="334"/>
      <c r="R65" s="338">
        <v>9</v>
      </c>
      <c r="S65" s="345"/>
      <c r="T65" s="298">
        <f t="shared" si="2"/>
        <v>9</v>
      </c>
      <c r="U65" s="299">
        <f t="shared" si="33"/>
        <v>0</v>
      </c>
      <c r="V65" s="300">
        <f t="shared" si="33"/>
        <v>0.5</v>
      </c>
      <c r="W65" s="347">
        <f t="shared" si="33"/>
        <v>0</v>
      </c>
      <c r="X65" s="302">
        <f t="shared" si="34"/>
        <v>0.5</v>
      </c>
      <c r="Y65" s="303">
        <f t="shared" si="40"/>
        <v>0</v>
      </c>
      <c r="Z65" s="295">
        <f t="shared" si="5"/>
        <v>34066.725</v>
      </c>
      <c r="AA65" s="304">
        <f t="shared" si="41"/>
        <v>0</v>
      </c>
      <c r="AB65" s="305">
        <f t="shared" si="7"/>
        <v>34066.725</v>
      </c>
      <c r="AC65" s="340"/>
      <c r="AD65" s="81"/>
      <c r="AE65" s="81"/>
      <c r="AF65" s="81"/>
      <c r="AG65" s="81"/>
      <c r="AH65" s="81"/>
      <c r="AI65" s="308">
        <f t="shared" si="12"/>
        <v>42561.284999999996</v>
      </c>
      <c r="AJ65" s="81"/>
      <c r="AK65" s="81"/>
      <c r="AL65" s="295"/>
      <c r="AM65" s="81"/>
      <c r="AN65" s="81"/>
      <c r="AO65" s="295"/>
      <c r="AP65" s="333"/>
      <c r="AQ65" s="81"/>
      <c r="AR65" s="295"/>
      <c r="AS65" s="333"/>
      <c r="AT65" s="81"/>
      <c r="AU65" s="295"/>
      <c r="AV65" s="333"/>
      <c r="AW65" s="81"/>
      <c r="AX65" s="295">
        <f>17697*AV65*AW65/100</f>
        <v>0</v>
      </c>
      <c r="AY65" s="300">
        <v>0.5</v>
      </c>
      <c r="AZ65" s="276">
        <v>40</v>
      </c>
      <c r="BA65" s="310">
        <f t="shared" si="8"/>
        <v>3539.4</v>
      </c>
      <c r="BB65" s="300">
        <v>0.5</v>
      </c>
      <c r="BC65" s="341">
        <v>10</v>
      </c>
      <c r="BD65" s="313">
        <f t="shared" si="13"/>
        <v>3406.6725</v>
      </c>
      <c r="BE65" s="340"/>
      <c r="BF65" s="276">
        <f t="shared" si="14"/>
        <v>4256.1285</v>
      </c>
      <c r="BG65" s="295"/>
      <c r="BH65" s="300">
        <v>9</v>
      </c>
      <c r="BI65" s="315">
        <f t="shared" si="15"/>
        <v>0.5</v>
      </c>
      <c r="BJ65" s="342">
        <v>34066.725</v>
      </c>
      <c r="BK65" s="317">
        <f t="shared" si="16"/>
        <v>10220.0175</v>
      </c>
      <c r="BL65" s="317">
        <f t="shared" si="17"/>
        <v>6384.192749999999</v>
      </c>
      <c r="BM65" s="333"/>
      <c r="BN65" s="81"/>
      <c r="BO65" s="295"/>
      <c r="BP65" s="304"/>
      <c r="BQ65" s="321">
        <f t="shared" si="9"/>
        <v>17166.09</v>
      </c>
      <c r="BR65" s="322">
        <f t="shared" si="18"/>
        <v>14179.721249999999</v>
      </c>
      <c r="BS65" s="323">
        <f t="shared" si="10"/>
        <v>51232.815</v>
      </c>
      <c r="BT65" s="324">
        <f t="shared" si="19"/>
        <v>56741.00624999999</v>
      </c>
      <c r="BU65" s="355">
        <f t="shared" si="20"/>
        <v>5508.191249999989</v>
      </c>
      <c r="BW65" s="327"/>
    </row>
    <row r="66" spans="1:75" ht="37.5" customHeight="1">
      <c r="A66" s="284">
        <v>43</v>
      </c>
      <c r="B66" s="286" t="s">
        <v>408</v>
      </c>
      <c r="C66" s="81" t="s">
        <v>39</v>
      </c>
      <c r="D66" s="77" t="s">
        <v>409</v>
      </c>
      <c r="E66" s="338" t="s">
        <v>410</v>
      </c>
      <c r="F66" s="81" t="s">
        <v>98</v>
      </c>
      <c r="G66" s="289" t="s">
        <v>315</v>
      </c>
      <c r="H66" s="336">
        <v>2.88</v>
      </c>
      <c r="I66" s="337">
        <v>4.3</v>
      </c>
      <c r="J66" s="287">
        <v>17697</v>
      </c>
      <c r="K66" s="292">
        <f t="shared" si="1"/>
        <v>76097.09999999999</v>
      </c>
      <c r="L66" s="293">
        <f t="shared" si="39"/>
        <v>50967.36</v>
      </c>
      <c r="M66" s="295"/>
      <c r="N66" s="294">
        <v>5.2</v>
      </c>
      <c r="O66" s="295"/>
      <c r="P66" s="296">
        <f t="shared" si="11"/>
        <v>92024.40000000001</v>
      </c>
      <c r="Q66" s="338">
        <v>10.5</v>
      </c>
      <c r="R66" s="338"/>
      <c r="S66" s="341"/>
      <c r="T66" s="298">
        <f t="shared" si="2"/>
        <v>10.5</v>
      </c>
      <c r="U66" s="299">
        <f t="shared" si="33"/>
        <v>0.5833333333333334</v>
      </c>
      <c r="V66" s="300">
        <f t="shared" si="33"/>
        <v>0</v>
      </c>
      <c r="W66" s="347">
        <f t="shared" si="33"/>
        <v>0</v>
      </c>
      <c r="X66" s="302">
        <f t="shared" si="34"/>
        <v>0.5833333333333334</v>
      </c>
      <c r="Y66" s="303">
        <f t="shared" si="40"/>
        <v>44389.975</v>
      </c>
      <c r="Z66" s="295">
        <f t="shared" si="5"/>
        <v>0</v>
      </c>
      <c r="AA66" s="304">
        <f t="shared" si="41"/>
        <v>0</v>
      </c>
      <c r="AB66" s="305">
        <f t="shared" si="7"/>
        <v>44389.975</v>
      </c>
      <c r="AC66" s="303"/>
      <c r="AD66" s="295"/>
      <c r="AE66" s="295"/>
      <c r="AF66" s="295"/>
      <c r="AG66" s="295"/>
      <c r="AH66" s="295"/>
      <c r="AI66" s="308">
        <f t="shared" si="12"/>
        <v>53680.90000000001</v>
      </c>
      <c r="AJ66" s="81">
        <v>10</v>
      </c>
      <c r="AK66" s="81">
        <v>25</v>
      </c>
      <c r="AL66" s="295">
        <f>((17697/18)*AJ66)*AK66/100</f>
        <v>2457.9166666666665</v>
      </c>
      <c r="AM66" s="81">
        <v>0</v>
      </c>
      <c r="AN66" s="81">
        <v>25</v>
      </c>
      <c r="AO66" s="295">
        <f>((17697/18)*AM66)*AN66/100</f>
        <v>0</v>
      </c>
      <c r="AP66" s="333"/>
      <c r="AQ66" s="81"/>
      <c r="AR66" s="295"/>
      <c r="AS66" s="333"/>
      <c r="AT66" s="81"/>
      <c r="AU66" s="295"/>
      <c r="AV66" s="333">
        <v>1</v>
      </c>
      <c r="AW66" s="332">
        <v>20</v>
      </c>
      <c r="AX66" s="295">
        <f>17697*AV66*AW66/100</f>
        <v>3539.4</v>
      </c>
      <c r="AY66" s="300">
        <v>0.5833333333333334</v>
      </c>
      <c r="AZ66" s="276">
        <v>40</v>
      </c>
      <c r="BA66" s="310">
        <f t="shared" si="8"/>
        <v>4129.3</v>
      </c>
      <c r="BB66" s="300">
        <v>0.5833333333333334</v>
      </c>
      <c r="BC66" s="341">
        <v>10</v>
      </c>
      <c r="BD66" s="313">
        <f t="shared" si="13"/>
        <v>4438.9975</v>
      </c>
      <c r="BE66" s="340"/>
      <c r="BF66" s="276">
        <f t="shared" si="14"/>
        <v>5368.090000000001</v>
      </c>
      <c r="BG66" s="295"/>
      <c r="BH66" s="300">
        <v>10.5</v>
      </c>
      <c r="BI66" s="315">
        <f t="shared" si="15"/>
        <v>0.5833333333333334</v>
      </c>
      <c r="BJ66" s="342">
        <v>44389.975</v>
      </c>
      <c r="BK66" s="317">
        <f t="shared" si="16"/>
        <v>13316.992499999998</v>
      </c>
      <c r="BL66" s="317">
        <f t="shared" si="17"/>
        <v>9394.157500000003</v>
      </c>
      <c r="BM66" s="333">
        <v>0</v>
      </c>
      <c r="BN66" s="81">
        <v>0</v>
      </c>
      <c r="BO66" s="295">
        <f>17697*BM66*BN66/100</f>
        <v>0</v>
      </c>
      <c r="BP66" s="304"/>
      <c r="BQ66" s="321">
        <f t="shared" si="9"/>
        <v>27882.606666666667</v>
      </c>
      <c r="BR66" s="322">
        <f t="shared" si="18"/>
        <v>24888.864166666674</v>
      </c>
      <c r="BS66" s="323">
        <f t="shared" si="10"/>
        <v>72272.58166666667</v>
      </c>
      <c r="BT66" s="324">
        <f t="shared" si="19"/>
        <v>78569.76416666669</v>
      </c>
      <c r="BU66" s="355">
        <f t="shared" si="20"/>
        <v>6297.182500000024</v>
      </c>
      <c r="BW66" s="327"/>
    </row>
    <row r="67" spans="1:75" ht="37.5" customHeight="1">
      <c r="A67" s="284">
        <v>44</v>
      </c>
      <c r="B67" s="286" t="s">
        <v>396</v>
      </c>
      <c r="C67" s="81" t="s">
        <v>39</v>
      </c>
      <c r="D67" s="77" t="s">
        <v>409</v>
      </c>
      <c r="E67" s="338" t="s">
        <v>410</v>
      </c>
      <c r="F67" s="81" t="s">
        <v>75</v>
      </c>
      <c r="G67" s="289" t="s">
        <v>323</v>
      </c>
      <c r="H67" s="336"/>
      <c r="I67" s="337">
        <v>3.72</v>
      </c>
      <c r="J67" s="287">
        <v>17697</v>
      </c>
      <c r="K67" s="292">
        <f t="shared" si="1"/>
        <v>65832.84</v>
      </c>
      <c r="L67" s="293"/>
      <c r="M67" s="295"/>
      <c r="N67" s="294">
        <v>4.73</v>
      </c>
      <c r="O67" s="295"/>
      <c r="P67" s="296">
        <f t="shared" si="11"/>
        <v>83706.81000000001</v>
      </c>
      <c r="Q67" s="338"/>
      <c r="R67" s="338">
        <v>14</v>
      </c>
      <c r="S67" s="341"/>
      <c r="T67" s="298">
        <f t="shared" si="2"/>
        <v>14</v>
      </c>
      <c r="U67" s="299">
        <f t="shared" si="33"/>
        <v>0</v>
      </c>
      <c r="V67" s="300">
        <f t="shared" si="33"/>
        <v>0.7777777777777778</v>
      </c>
      <c r="W67" s="347">
        <f t="shared" si="33"/>
        <v>0</v>
      </c>
      <c r="X67" s="302">
        <f t="shared" si="34"/>
        <v>0.7777777777777778</v>
      </c>
      <c r="Y67" s="303"/>
      <c r="Z67" s="295">
        <f t="shared" si="5"/>
        <v>51203.32</v>
      </c>
      <c r="AA67" s="304"/>
      <c r="AB67" s="305">
        <f t="shared" si="7"/>
        <v>51203.32</v>
      </c>
      <c r="AC67" s="303"/>
      <c r="AD67" s="295"/>
      <c r="AE67" s="295"/>
      <c r="AF67" s="295"/>
      <c r="AG67" s="295"/>
      <c r="AH67" s="295"/>
      <c r="AI67" s="308">
        <f t="shared" si="12"/>
        <v>65105.296666666676</v>
      </c>
      <c r="AJ67" s="81"/>
      <c r="AK67" s="81"/>
      <c r="AL67" s="295"/>
      <c r="AM67" s="81"/>
      <c r="AN67" s="81"/>
      <c r="AO67" s="295"/>
      <c r="AP67" s="333"/>
      <c r="AQ67" s="81"/>
      <c r="AR67" s="295"/>
      <c r="AS67" s="333"/>
      <c r="AT67" s="81"/>
      <c r="AU67" s="295"/>
      <c r="AV67" s="333"/>
      <c r="AW67" s="332"/>
      <c r="AX67" s="295"/>
      <c r="AY67" s="300">
        <v>0.7777777777777778</v>
      </c>
      <c r="AZ67" s="276">
        <v>40</v>
      </c>
      <c r="BA67" s="310">
        <f t="shared" si="8"/>
        <v>5505.733333333334</v>
      </c>
      <c r="BB67" s="300">
        <v>0.7777777777777778</v>
      </c>
      <c r="BC67" s="341">
        <v>10</v>
      </c>
      <c r="BD67" s="313">
        <f t="shared" si="13"/>
        <v>5120.332</v>
      </c>
      <c r="BE67" s="340"/>
      <c r="BF67" s="276">
        <f t="shared" si="14"/>
        <v>6510.529666666668</v>
      </c>
      <c r="BG67" s="295"/>
      <c r="BH67" s="300">
        <v>14</v>
      </c>
      <c r="BI67" s="315">
        <f t="shared" si="15"/>
        <v>0.7777777777777778</v>
      </c>
      <c r="BJ67" s="342">
        <v>51203.32</v>
      </c>
      <c r="BK67" s="317">
        <f t="shared" si="16"/>
        <v>15360.996</v>
      </c>
      <c r="BL67" s="317">
        <f t="shared" si="17"/>
        <v>15191.235888888892</v>
      </c>
      <c r="BM67" s="333"/>
      <c r="BN67" s="81"/>
      <c r="BO67" s="295"/>
      <c r="BP67" s="304"/>
      <c r="BQ67" s="321">
        <f t="shared" si="9"/>
        <v>25987.06133333333</v>
      </c>
      <c r="BR67" s="322">
        <f t="shared" si="18"/>
        <v>27207.498888888895</v>
      </c>
      <c r="BS67" s="323">
        <f t="shared" si="10"/>
        <v>77190.38133333332</v>
      </c>
      <c r="BT67" s="324">
        <f t="shared" si="19"/>
        <v>92312.79555555557</v>
      </c>
      <c r="BU67" s="355">
        <f t="shared" si="20"/>
        <v>15122.414222222244</v>
      </c>
      <c r="BW67" s="327"/>
    </row>
    <row r="68" spans="1:75" ht="38.25" customHeight="1" thickBot="1">
      <c r="A68" s="284">
        <v>45</v>
      </c>
      <c r="B68" s="286" t="s">
        <v>411</v>
      </c>
      <c r="C68" s="81" t="s">
        <v>39</v>
      </c>
      <c r="D68" s="77" t="s">
        <v>154</v>
      </c>
      <c r="E68" s="338" t="s">
        <v>155</v>
      </c>
      <c r="F68" s="81" t="s">
        <v>69</v>
      </c>
      <c r="G68" s="289" t="s">
        <v>321</v>
      </c>
      <c r="H68" s="336">
        <v>2.88</v>
      </c>
      <c r="I68" s="337">
        <v>4.7</v>
      </c>
      <c r="J68" s="287">
        <v>17697</v>
      </c>
      <c r="K68" s="292">
        <f t="shared" si="1"/>
        <v>83175.90000000001</v>
      </c>
      <c r="L68" s="293">
        <f>J68*H68</f>
        <v>50967.36</v>
      </c>
      <c r="M68" s="295"/>
      <c r="N68" s="294">
        <v>5.41</v>
      </c>
      <c r="O68" s="295"/>
      <c r="P68" s="296">
        <f t="shared" si="11"/>
        <v>95740.77</v>
      </c>
      <c r="Q68" s="81"/>
      <c r="R68" s="338">
        <v>26</v>
      </c>
      <c r="S68" s="339"/>
      <c r="T68" s="298">
        <f t="shared" si="2"/>
        <v>26</v>
      </c>
      <c r="U68" s="299">
        <f t="shared" si="33"/>
        <v>0</v>
      </c>
      <c r="V68" s="300">
        <f t="shared" si="33"/>
        <v>1.4444444444444444</v>
      </c>
      <c r="W68" s="301">
        <f t="shared" si="33"/>
        <v>0</v>
      </c>
      <c r="X68" s="302">
        <f t="shared" si="34"/>
        <v>1.4444444444444444</v>
      </c>
      <c r="Y68" s="303">
        <f>K68*U68</f>
        <v>0</v>
      </c>
      <c r="Z68" s="295">
        <f t="shared" si="5"/>
        <v>120142.96666666667</v>
      </c>
      <c r="AA68" s="304">
        <f>K68*W68</f>
        <v>0</v>
      </c>
      <c r="AB68" s="305">
        <f t="shared" si="7"/>
        <v>120142.96666666667</v>
      </c>
      <c r="AC68" s="340"/>
      <c r="AD68" s="81"/>
      <c r="AE68" s="81"/>
      <c r="AF68" s="81"/>
      <c r="AG68" s="81"/>
      <c r="AH68" s="81"/>
      <c r="AI68" s="308">
        <f t="shared" si="12"/>
        <v>138292.22333333333</v>
      </c>
      <c r="AJ68" s="81"/>
      <c r="AK68" s="81"/>
      <c r="AL68" s="295">
        <f>((17697/18)*AJ68)*AK68/100</f>
        <v>0</v>
      </c>
      <c r="AM68" s="81">
        <v>16</v>
      </c>
      <c r="AN68" s="81">
        <v>25</v>
      </c>
      <c r="AO68" s="295">
        <f>((17697/18)*AM68)*AN68/100</f>
        <v>3932.666666666666</v>
      </c>
      <c r="AP68" s="333"/>
      <c r="AQ68" s="81">
        <v>30</v>
      </c>
      <c r="AR68" s="295">
        <f>17697*AP68*AQ68/100</f>
        <v>0</v>
      </c>
      <c r="AS68" s="333"/>
      <c r="AT68" s="81"/>
      <c r="AU68" s="295">
        <f>17697*AS68*AT68/100</f>
        <v>0</v>
      </c>
      <c r="AV68" s="333">
        <v>1</v>
      </c>
      <c r="AW68" s="334">
        <v>20</v>
      </c>
      <c r="AX68" s="295">
        <f>17697*AV68*AW68/100</f>
        <v>3539.4</v>
      </c>
      <c r="AY68" s="300">
        <v>1.4444444444444444</v>
      </c>
      <c r="AZ68" s="276">
        <v>40</v>
      </c>
      <c r="BA68" s="310">
        <f t="shared" si="8"/>
        <v>10224.933333333332</v>
      </c>
      <c r="BB68" s="300">
        <v>1.4444444444444444</v>
      </c>
      <c r="BC68" s="341">
        <v>10</v>
      </c>
      <c r="BD68" s="313">
        <f t="shared" si="13"/>
        <v>12014.296666666669</v>
      </c>
      <c r="BE68" s="340"/>
      <c r="BF68" s="276">
        <f t="shared" si="14"/>
        <v>13829.222333333333</v>
      </c>
      <c r="BG68" s="295"/>
      <c r="BH68" s="300">
        <v>26</v>
      </c>
      <c r="BI68" s="315">
        <f t="shared" si="15"/>
        <v>1.4444444444444444</v>
      </c>
      <c r="BJ68" s="342">
        <v>120142.96666666667</v>
      </c>
      <c r="BK68" s="317">
        <f t="shared" si="16"/>
        <v>36042.89</v>
      </c>
      <c r="BL68" s="317">
        <f t="shared" si="17"/>
        <v>59926.6301111111</v>
      </c>
      <c r="BM68" s="333">
        <v>0</v>
      </c>
      <c r="BN68" s="81">
        <v>0</v>
      </c>
      <c r="BO68" s="295">
        <f>17697*BM68*BN68/100</f>
        <v>0</v>
      </c>
      <c r="BP68" s="304"/>
      <c r="BQ68" s="321">
        <f t="shared" si="9"/>
        <v>65754.18666666668</v>
      </c>
      <c r="BR68" s="322">
        <f t="shared" si="18"/>
        <v>91452.85244444443</v>
      </c>
      <c r="BS68" s="323">
        <f t="shared" si="10"/>
        <v>185897.15333333335</v>
      </c>
      <c r="BT68" s="324">
        <f t="shared" si="19"/>
        <v>229745.07577777776</v>
      </c>
      <c r="BU68" s="448">
        <f t="shared" si="20"/>
        <v>43847.92244444441</v>
      </c>
      <c r="BW68" s="327"/>
    </row>
    <row r="69" spans="1:83" s="21" customFormat="1" ht="22.5" customHeight="1" thickBot="1">
      <c r="A69" s="449"/>
      <c r="B69" s="450" t="s">
        <v>189</v>
      </c>
      <c r="C69" s="451" t="s">
        <v>189</v>
      </c>
      <c r="D69" s="451" t="s">
        <v>189</v>
      </c>
      <c r="E69" s="451" t="s">
        <v>189</v>
      </c>
      <c r="F69" s="451" t="s">
        <v>189</v>
      </c>
      <c r="G69" s="452"/>
      <c r="H69" s="453" t="s">
        <v>189</v>
      </c>
      <c r="I69" s="454"/>
      <c r="J69" s="451" t="s">
        <v>189</v>
      </c>
      <c r="K69" s="455">
        <f>SUM(K24:K68)</f>
        <v>3161215.11</v>
      </c>
      <c r="L69" s="456">
        <f>SUM(L24:L68)</f>
        <v>1930565.7300000007</v>
      </c>
      <c r="M69" s="457">
        <f>SUM(M27:M68)</f>
        <v>0</v>
      </c>
      <c r="N69" s="458">
        <f>SUM(N27:N68)</f>
        <v>202.41</v>
      </c>
      <c r="O69" s="458">
        <f>SUM(O27:O68)</f>
        <v>0</v>
      </c>
      <c r="P69" s="459">
        <f>SUM(P27:P68)</f>
        <v>3582049.7699999986</v>
      </c>
      <c r="Q69" s="460">
        <f aca="true" t="shared" si="42" ref="Q69:AJ69">SUM(Q24:Q68)</f>
        <v>277</v>
      </c>
      <c r="R69" s="460">
        <f t="shared" si="42"/>
        <v>619</v>
      </c>
      <c r="S69" s="461">
        <f t="shared" si="42"/>
        <v>0</v>
      </c>
      <c r="T69" s="462">
        <f t="shared" si="42"/>
        <v>896</v>
      </c>
      <c r="U69" s="463">
        <f t="shared" si="42"/>
        <v>15.388888888888893</v>
      </c>
      <c r="V69" s="464">
        <f t="shared" si="42"/>
        <v>34.388888888888886</v>
      </c>
      <c r="W69" s="465">
        <f t="shared" si="42"/>
        <v>0</v>
      </c>
      <c r="X69" s="466">
        <f t="shared" si="42"/>
        <v>49.77777777777779</v>
      </c>
      <c r="Y69" s="467">
        <f t="shared" si="42"/>
        <v>1018211.6424999998</v>
      </c>
      <c r="Z69" s="468">
        <f t="shared" si="42"/>
        <v>2469557.3600000003</v>
      </c>
      <c r="AA69" s="469">
        <f t="shared" si="42"/>
        <v>0</v>
      </c>
      <c r="AB69" s="462">
        <f t="shared" si="42"/>
        <v>3487769.0025000004</v>
      </c>
      <c r="AC69" s="462">
        <f t="shared" si="42"/>
        <v>0</v>
      </c>
      <c r="AD69" s="462">
        <f t="shared" si="42"/>
        <v>0</v>
      </c>
      <c r="AE69" s="462">
        <f t="shared" si="42"/>
        <v>0</v>
      </c>
      <c r="AF69" s="462">
        <f t="shared" si="42"/>
        <v>0</v>
      </c>
      <c r="AG69" s="462">
        <f t="shared" si="42"/>
        <v>0</v>
      </c>
      <c r="AH69" s="462">
        <f t="shared" si="42"/>
        <v>0</v>
      </c>
      <c r="AI69" s="470">
        <f t="shared" si="42"/>
        <v>4325392.591666667</v>
      </c>
      <c r="AJ69" s="457">
        <f t="shared" si="42"/>
        <v>80</v>
      </c>
      <c r="AK69" s="471" t="s">
        <v>189</v>
      </c>
      <c r="AL69" s="472">
        <f>SUM(AL24:AL68)</f>
        <v>16566.358333333334</v>
      </c>
      <c r="AM69" s="457">
        <f>SUM(AM24:AM68)</f>
        <v>142</v>
      </c>
      <c r="AN69" s="471" t="s">
        <v>189</v>
      </c>
      <c r="AO69" s="472">
        <f>SUM(AO24:AO68)</f>
        <v>31756.283333333326</v>
      </c>
      <c r="AP69" s="473">
        <f>SUM(AP24:AP68)</f>
        <v>6</v>
      </c>
      <c r="AQ69" s="471" t="s">
        <v>189</v>
      </c>
      <c r="AR69" s="472">
        <f>SUM(AR24:AR68)</f>
        <v>31854.6</v>
      </c>
      <c r="AS69" s="473">
        <f>SUM(AS24:AS68)</f>
        <v>15</v>
      </c>
      <c r="AT69" s="471" t="s">
        <v>189</v>
      </c>
      <c r="AU69" s="472">
        <f>SUM(AU24:AU68)</f>
        <v>53091.000000000015</v>
      </c>
      <c r="AV69" s="473">
        <f>SUM(AV24:AV68)</f>
        <v>5</v>
      </c>
      <c r="AW69" s="471" t="s">
        <v>189</v>
      </c>
      <c r="AX69" s="472">
        <f>SUM(AX24:AX68)</f>
        <v>17697</v>
      </c>
      <c r="AY69" s="474">
        <f>SUM(AY24:AY68)</f>
        <v>49.77777777777779</v>
      </c>
      <c r="AZ69" s="475" t="s">
        <v>189</v>
      </c>
      <c r="BA69" s="476">
        <f>SUM(BA24:BA68)</f>
        <v>352366.9333333335</v>
      </c>
      <c r="BB69" s="477">
        <f>SUM(BB24:BB68)</f>
        <v>49.77777777777779</v>
      </c>
      <c r="BC69" s="478"/>
      <c r="BD69" s="479">
        <f aca="true" t="shared" si="43" ref="BD69:BL69">SUM(BD24:BD68)</f>
        <v>348776.90025000006</v>
      </c>
      <c r="BE69" s="480">
        <f t="shared" si="43"/>
        <v>0</v>
      </c>
      <c r="BF69" s="481">
        <f t="shared" si="43"/>
        <v>432539.25916666666</v>
      </c>
      <c r="BG69" s="472">
        <f t="shared" si="43"/>
        <v>0</v>
      </c>
      <c r="BH69" s="472">
        <f t="shared" si="43"/>
        <v>896</v>
      </c>
      <c r="BI69" s="477">
        <f t="shared" si="43"/>
        <v>49.77777777777779</v>
      </c>
      <c r="BJ69" s="476">
        <f t="shared" si="43"/>
        <v>3487769.0025000004</v>
      </c>
      <c r="BK69" s="481">
        <f t="shared" si="43"/>
        <v>1046330.7007500004</v>
      </c>
      <c r="BL69" s="482">
        <f t="shared" si="43"/>
        <v>1660704.5047222218</v>
      </c>
      <c r="BM69" s="457"/>
      <c r="BN69" s="457">
        <v>30</v>
      </c>
      <c r="BO69" s="481">
        <f aca="true" t="shared" si="44" ref="BO69:BU69">SUM(BO24:BO68)</f>
        <v>35511.979999999996</v>
      </c>
      <c r="BP69" s="482">
        <f t="shared" si="44"/>
        <v>42944.72</v>
      </c>
      <c r="BQ69" s="472">
        <f t="shared" si="44"/>
        <v>1933951.756</v>
      </c>
      <c r="BR69" s="481">
        <f t="shared" si="44"/>
        <v>2639520.6588888895</v>
      </c>
      <c r="BS69" s="481">
        <f t="shared" si="44"/>
        <v>5421720.7585</v>
      </c>
      <c r="BT69" s="483">
        <f t="shared" si="44"/>
        <v>6964913.250555555</v>
      </c>
      <c r="BU69" s="484">
        <f t="shared" si="44"/>
        <v>1543192.4920555556</v>
      </c>
      <c r="BV69" s="46"/>
      <c r="BW69" s="50"/>
      <c r="BX69" s="46"/>
      <c r="BY69" s="46"/>
      <c r="BZ69" s="46"/>
      <c r="CA69" s="46"/>
      <c r="CB69" s="46"/>
      <c r="CC69" s="46"/>
      <c r="CD69" s="46"/>
      <c r="CE69" s="46"/>
    </row>
    <row r="70" spans="1:83" s="21" customFormat="1" ht="7.5" customHeight="1">
      <c r="A70" s="485"/>
      <c r="B70" s="485"/>
      <c r="C70" s="485"/>
      <c r="D70" s="485"/>
      <c r="E70" s="485"/>
      <c r="F70" s="485"/>
      <c r="G70" s="486"/>
      <c r="H70" s="487"/>
      <c r="I70" s="488"/>
      <c r="J70" s="485"/>
      <c r="K70" s="488"/>
      <c r="L70" s="487"/>
      <c r="M70" s="485"/>
      <c r="N70" s="489"/>
      <c r="O70" s="485"/>
      <c r="P70" s="490"/>
      <c r="Q70" s="485"/>
      <c r="R70" s="485"/>
      <c r="S70" s="485"/>
      <c r="T70" s="485"/>
      <c r="U70" s="485"/>
      <c r="V70" s="489"/>
      <c r="W70" s="485"/>
      <c r="X70" s="485"/>
      <c r="Y70" s="485"/>
      <c r="Z70" s="491"/>
      <c r="AA70" s="485"/>
      <c r="AB70" s="489"/>
      <c r="AC70" s="492"/>
      <c r="AD70" s="492"/>
      <c r="AE70" s="492"/>
      <c r="AF70" s="492"/>
      <c r="AG70" s="492"/>
      <c r="AH70" s="492"/>
      <c r="AI70" s="493"/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4"/>
      <c r="AU70" s="494"/>
      <c r="AV70" s="494"/>
      <c r="AW70" s="494"/>
      <c r="AX70" s="494"/>
      <c r="AY70" s="495"/>
      <c r="AZ70" s="494"/>
      <c r="BA70" s="494"/>
      <c r="BB70" s="494"/>
      <c r="BC70" s="494"/>
      <c r="BD70" s="494"/>
      <c r="BE70" s="494"/>
      <c r="BF70" s="496"/>
      <c r="BG70" s="494"/>
      <c r="BH70" s="494"/>
      <c r="BI70" s="496"/>
      <c r="BJ70" s="496"/>
      <c r="BK70" s="495"/>
      <c r="BL70" s="495"/>
      <c r="BM70" s="494"/>
      <c r="BN70" s="494"/>
      <c r="BO70" s="494"/>
      <c r="BP70" s="494"/>
      <c r="BQ70" s="494"/>
      <c r="BR70" s="497"/>
      <c r="BS70" s="494"/>
      <c r="BT70" s="52"/>
      <c r="BU70" s="52"/>
      <c r="BV70" s="46"/>
      <c r="BW70" s="46"/>
      <c r="BX70" s="46"/>
      <c r="BY70" s="46"/>
      <c r="BZ70" s="46"/>
      <c r="CA70" s="46"/>
      <c r="CB70" s="46"/>
      <c r="CC70" s="46"/>
      <c r="CD70" s="46"/>
      <c r="CE70" s="46"/>
    </row>
    <row r="71" spans="1:83" ht="17.25">
      <c r="A71" s="498"/>
      <c r="B71" s="498" t="s">
        <v>190</v>
      </c>
      <c r="C71" s="498"/>
      <c r="D71" s="498"/>
      <c r="E71" s="498"/>
      <c r="F71" s="498"/>
      <c r="J71" s="498"/>
      <c r="M71" s="498"/>
      <c r="N71" s="499"/>
      <c r="O71" s="498"/>
      <c r="Q71" s="498"/>
      <c r="R71" s="498"/>
      <c r="S71" s="498"/>
      <c r="T71" s="498"/>
      <c r="U71" s="498"/>
      <c r="V71" s="499"/>
      <c r="W71" s="498"/>
      <c r="X71" s="498"/>
      <c r="Y71" s="182"/>
      <c r="Z71" s="182"/>
      <c r="AA71" s="182"/>
      <c r="AB71" s="182"/>
      <c r="AC71" s="182"/>
      <c r="AD71" s="182"/>
      <c r="AI71" s="2"/>
      <c r="AY71" s="2"/>
      <c r="BF71" s="2"/>
      <c r="BI71" s="2"/>
      <c r="BJ71" s="2"/>
      <c r="BK71" s="2"/>
      <c r="BL71" s="2"/>
      <c r="BR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3:30" s="21" customFormat="1" ht="17.25">
      <c r="C72" s="45"/>
      <c r="D72" s="46"/>
      <c r="E72" s="46"/>
      <c r="F72" s="46"/>
      <c r="G72" s="45"/>
      <c r="H72" s="47"/>
      <c r="I72" s="500"/>
      <c r="J72" s="46"/>
      <c r="K72" s="54"/>
      <c r="L72" s="54"/>
      <c r="M72" s="194"/>
      <c r="N72" s="194"/>
      <c r="O72" s="194"/>
      <c r="P72" s="55"/>
      <c r="Q72" s="194"/>
      <c r="R72" s="181"/>
      <c r="S72" s="181"/>
      <c r="T72" s="181"/>
      <c r="V72" s="181"/>
      <c r="Y72" s="46"/>
      <c r="Z72" s="46"/>
      <c r="AA72" s="46"/>
      <c r="AB72" s="46"/>
      <c r="AC72" s="46"/>
      <c r="AD72" s="46"/>
    </row>
    <row r="73" spans="3:83" ht="17.25">
      <c r="C73" s="15"/>
      <c r="K73" s="56"/>
      <c r="L73" s="501"/>
      <c r="M73" s="502"/>
      <c r="O73" s="502"/>
      <c r="Q73" s="503"/>
      <c r="R73" s="503"/>
      <c r="S73" s="503"/>
      <c r="T73" s="503"/>
      <c r="Y73" s="182"/>
      <c r="Z73" s="182"/>
      <c r="AA73" s="182"/>
      <c r="AB73" s="182"/>
      <c r="AC73" s="182"/>
      <c r="AD73" s="182"/>
      <c r="AI73" s="2"/>
      <c r="AY73" s="2"/>
      <c r="BF73" s="2"/>
      <c r="BI73" s="2"/>
      <c r="BJ73" s="2"/>
      <c r="BK73" s="2"/>
      <c r="BL73" s="2"/>
      <c r="BR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3:30" s="21" customFormat="1" ht="17.25">
      <c r="C74" s="45"/>
      <c r="D74" s="46"/>
      <c r="E74" s="46"/>
      <c r="F74" s="46"/>
      <c r="G74" s="45"/>
      <c r="H74" s="47"/>
      <c r="I74" s="500"/>
      <c r="J74" s="46"/>
      <c r="K74" s="54"/>
      <c r="L74" s="47"/>
      <c r="M74" s="46"/>
      <c r="N74" s="194"/>
      <c r="O74" s="46"/>
      <c r="P74" s="55"/>
      <c r="Q74" s="165"/>
      <c r="R74" s="165"/>
      <c r="S74" s="165"/>
      <c r="T74" s="165"/>
      <c r="U74" s="544"/>
      <c r="V74" s="544"/>
      <c r="W74" s="544"/>
      <c r="Y74" s="46"/>
      <c r="Z74" s="46"/>
      <c r="AA74" s="46"/>
      <c r="AB74" s="46"/>
      <c r="AC74" s="46"/>
      <c r="AD74" s="46"/>
    </row>
    <row r="75" spans="3:83" ht="17.25">
      <c r="C75" s="504"/>
      <c r="D75" s="182"/>
      <c r="E75" s="511"/>
      <c r="F75" s="511"/>
      <c r="G75" s="45"/>
      <c r="H75" s="512"/>
      <c r="I75" s="512"/>
      <c r="J75" s="512"/>
      <c r="K75" s="512"/>
      <c r="L75" s="512"/>
      <c r="M75" s="182"/>
      <c r="N75" s="194"/>
      <c r="O75" s="182"/>
      <c r="P75" s="55"/>
      <c r="Q75" s="503"/>
      <c r="R75" s="503"/>
      <c r="S75" s="503"/>
      <c r="T75" s="165"/>
      <c r="Y75" s="182"/>
      <c r="Z75" s="182"/>
      <c r="AA75" s="182"/>
      <c r="AB75" s="182"/>
      <c r="AC75" s="182"/>
      <c r="AD75" s="182"/>
      <c r="AI75" s="2"/>
      <c r="AY75" s="2"/>
      <c r="BF75" s="2"/>
      <c r="BI75" s="2"/>
      <c r="BJ75" s="2"/>
      <c r="BK75" s="2"/>
      <c r="BL75" s="2"/>
      <c r="BR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1:83" ht="17.25">
      <c r="K76" s="512"/>
      <c r="L76" s="512"/>
      <c r="M76" s="512"/>
      <c r="N76" s="512"/>
      <c r="O76" s="512"/>
      <c r="Q76" s="48"/>
      <c r="R76" s="48"/>
      <c r="S76" s="48"/>
      <c r="T76" s="48"/>
      <c r="Y76" s="182"/>
      <c r="Z76" s="182"/>
      <c r="AA76" s="182"/>
      <c r="AB76" s="182"/>
      <c r="AC76" s="182"/>
      <c r="AD76" s="182"/>
      <c r="AI76" s="2"/>
      <c r="AY76" s="2"/>
      <c r="BF76" s="2"/>
      <c r="BI76" s="2"/>
      <c r="BJ76" s="2"/>
      <c r="BK76" s="2"/>
      <c r="BL76" s="2"/>
      <c r="BR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7:83" s="21" customFormat="1" ht="17.25">
      <c r="G77" s="8"/>
      <c r="H77" s="505"/>
      <c r="I77" s="44"/>
      <c r="K77" s="44"/>
      <c r="L77" s="505"/>
      <c r="N77" s="181"/>
      <c r="P77" s="18"/>
      <c r="V77" s="181"/>
      <c r="Z77" s="165"/>
      <c r="AB77" s="181"/>
      <c r="AI77" s="12"/>
      <c r="AY77" s="181"/>
      <c r="BF77" s="53"/>
      <c r="BI77" s="53"/>
      <c r="BJ77" s="53"/>
      <c r="BK77" s="181"/>
      <c r="BL77" s="181"/>
      <c r="BR77" s="8"/>
      <c r="BT77" s="18"/>
      <c r="BU77" s="18"/>
      <c r="BV77" s="46"/>
      <c r="BW77" s="46"/>
      <c r="BX77" s="46"/>
      <c r="BY77" s="46"/>
      <c r="BZ77" s="46"/>
      <c r="CA77" s="46"/>
      <c r="CB77" s="46"/>
      <c r="CC77" s="46"/>
      <c r="CD77" s="46"/>
      <c r="CE77" s="46"/>
    </row>
  </sheetData>
  <sheetProtection/>
  <mergeCells count="68">
    <mergeCell ref="J19:BX19"/>
    <mergeCell ref="BS20:BS22"/>
    <mergeCell ref="BT20:BT22"/>
    <mergeCell ref="BU20:BU22"/>
    <mergeCell ref="K21:K22"/>
    <mergeCell ref="L21:L22"/>
    <mergeCell ref="M21:M22"/>
    <mergeCell ref="N21:N22"/>
    <mergeCell ref="P21:P22"/>
    <mergeCell ref="Q21:S21"/>
    <mergeCell ref="T21:T22"/>
    <mergeCell ref="AC20:AH20"/>
    <mergeCell ref="AJ20:BG20"/>
    <mergeCell ref="BQ20:BQ22"/>
    <mergeCell ref="BR20:BR22"/>
    <mergeCell ref="BM21:BO21"/>
    <mergeCell ref="AY21:BA21"/>
    <mergeCell ref="BB21:BD21"/>
    <mergeCell ref="AC21:AE21"/>
    <mergeCell ref="AF21:AH21"/>
    <mergeCell ref="X21:X22"/>
    <mergeCell ref="B15:L15"/>
    <mergeCell ref="T16:W16"/>
    <mergeCell ref="E20:E22"/>
    <mergeCell ref="F20:F22"/>
    <mergeCell ref="H20:AB20"/>
    <mergeCell ref="Y21:AA21"/>
    <mergeCell ref="AB21:AB22"/>
    <mergeCell ref="G21:G22"/>
    <mergeCell ref="H21:H22"/>
    <mergeCell ref="B13:L13"/>
    <mergeCell ref="T13:W13"/>
    <mergeCell ref="A20:A22"/>
    <mergeCell ref="B20:B22"/>
    <mergeCell ref="C20:C22"/>
    <mergeCell ref="D20:D22"/>
    <mergeCell ref="U21:W21"/>
    <mergeCell ref="I21:I22"/>
    <mergeCell ref="J21:J22"/>
    <mergeCell ref="T14:W14"/>
    <mergeCell ref="A5:D5"/>
    <mergeCell ref="Q5:AB5"/>
    <mergeCell ref="B6:D6"/>
    <mergeCell ref="B9:J9"/>
    <mergeCell ref="B10:L10"/>
    <mergeCell ref="T10:W10"/>
    <mergeCell ref="B11:L11"/>
    <mergeCell ref="T11:W11"/>
    <mergeCell ref="B12:L12"/>
    <mergeCell ref="Q1:AB1"/>
    <mergeCell ref="B2:D2"/>
    <mergeCell ref="Q2:AB2"/>
    <mergeCell ref="B3:D3"/>
    <mergeCell ref="Q3:AB3"/>
    <mergeCell ref="B4:D4"/>
    <mergeCell ref="Q4:AB4"/>
    <mergeCell ref="BE21:BG21"/>
    <mergeCell ref="BH21:BK21"/>
    <mergeCell ref="AI21:AI22"/>
    <mergeCell ref="AJ21:AL21"/>
    <mergeCell ref="AM21:AO21"/>
    <mergeCell ref="AP21:AR21"/>
    <mergeCell ref="AS21:AU21"/>
    <mergeCell ref="AV21:AX21"/>
    <mergeCell ref="E75:F75"/>
    <mergeCell ref="H75:L75"/>
    <mergeCell ref="K76:O76"/>
    <mergeCell ref="U74:W7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2019-10-17T05:44:13Z</cp:lastPrinted>
  <dcterms:created xsi:type="dcterms:W3CDTF">2013-03-21T07:13:39Z</dcterms:created>
  <dcterms:modified xsi:type="dcterms:W3CDTF">2019-10-18T04:23:10Z</dcterms:modified>
  <cp:category/>
  <cp:version/>
  <cp:contentType/>
  <cp:contentStatus/>
</cp:coreProperties>
</file>